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150" windowWidth="13395" windowHeight="7620"/>
  </bookViews>
  <sheets>
    <sheet name="Data" sheetId="1" r:id="rId1"/>
    <sheet name="Graphs" sheetId="2" r:id="rId2"/>
  </sheets>
  <calcPr calcId="145621"/>
</workbook>
</file>

<file path=xl/calcChain.xml><?xml version="1.0" encoding="utf-8"?>
<calcChain xmlns="http://schemas.openxmlformats.org/spreadsheetml/2006/main">
  <c r="E25" i="1" l="1"/>
  <c r="C24" i="1"/>
  <c r="D24" i="1" s="1"/>
  <c r="E24" i="1" s="1"/>
  <c r="F24" i="1" s="1"/>
  <c r="G24" i="1" s="1"/>
  <c r="H24" i="1" s="1"/>
  <c r="I24" i="1" s="1"/>
  <c r="J24" i="1" s="1"/>
  <c r="K24" i="1" s="1"/>
  <c r="A66" i="2"/>
  <c r="Q13" i="1"/>
  <c r="M13" i="1"/>
  <c r="A34" i="2"/>
  <c r="A2" i="2"/>
  <c r="B28" i="1" l="1"/>
  <c r="B29" i="1"/>
  <c r="B35" i="1"/>
  <c r="C35" i="1" s="1"/>
  <c r="D35" i="1" s="1"/>
  <c r="B36" i="1"/>
  <c r="C36" i="1" s="1"/>
  <c r="D36" i="1" s="1"/>
  <c r="E36" i="1" s="1"/>
  <c r="F36" i="1" s="1"/>
  <c r="B37" i="1"/>
  <c r="C37" i="1" s="1"/>
  <c r="D37" i="1" s="1"/>
  <c r="E37" i="1" s="1"/>
  <c r="F37" i="1" s="1"/>
  <c r="B38" i="1"/>
  <c r="B52" i="1" s="1"/>
  <c r="B39" i="1"/>
  <c r="C39" i="1"/>
  <c r="D39" i="1" s="1"/>
  <c r="C55" i="1"/>
  <c r="D55" i="1" s="1"/>
  <c r="E55" i="1" s="1"/>
  <c r="F55" i="1" s="1"/>
  <c r="G55" i="1" s="1"/>
  <c r="H55" i="1" s="1"/>
  <c r="I55" i="1" s="1"/>
  <c r="J55" i="1" s="1"/>
  <c r="K55" i="1" s="1"/>
  <c r="Q25" i="1"/>
  <c r="M25" i="1"/>
  <c r="R23" i="1"/>
  <c r="Q23" i="1"/>
  <c r="N23" i="1"/>
  <c r="M23" i="1"/>
  <c r="R22" i="1"/>
  <c r="Q22" i="1"/>
  <c r="N22" i="1"/>
  <c r="M22" i="1"/>
  <c r="Q21" i="1"/>
  <c r="M21" i="1"/>
  <c r="C38" i="1" l="1"/>
  <c r="C52" i="1" s="1"/>
  <c r="B50" i="1"/>
  <c r="E39" i="1"/>
  <c r="D50" i="1"/>
  <c r="C53" i="1"/>
  <c r="C50" i="1"/>
  <c r="B53" i="1"/>
  <c r="C51" i="1"/>
  <c r="B51" i="1"/>
  <c r="C49" i="1"/>
  <c r="B49" i="1"/>
  <c r="B17" i="1"/>
  <c r="B31" i="1" s="1"/>
  <c r="B45" i="1" l="1"/>
  <c r="D49" i="1"/>
  <c r="D51" i="1"/>
  <c r="D53" i="1"/>
  <c r="E50" i="1"/>
  <c r="B18" i="1"/>
  <c r="B32" i="1" s="1"/>
  <c r="D38" i="1"/>
  <c r="C17" i="1"/>
  <c r="C31" i="1" s="1"/>
  <c r="A39" i="1"/>
  <c r="A53" i="1" s="1"/>
  <c r="A38" i="1"/>
  <c r="A52" i="1" s="1"/>
  <c r="A37" i="1"/>
  <c r="A51" i="1" s="1"/>
  <c r="A36" i="1"/>
  <c r="A50" i="1" s="1"/>
  <c r="A35" i="1"/>
  <c r="A49" i="1" s="1"/>
  <c r="A34" i="1"/>
  <c r="A48" i="1" s="1"/>
  <c r="A33" i="1"/>
  <c r="A47" i="1" s="1"/>
  <c r="A32" i="1"/>
  <c r="A46" i="1" s="1"/>
  <c r="A31" i="1"/>
  <c r="A45" i="1" s="1"/>
  <c r="A30" i="1"/>
  <c r="A44" i="1" s="1"/>
  <c r="B16" i="1"/>
  <c r="B30" i="1" s="1"/>
  <c r="C15" i="1"/>
  <c r="B44" i="1" l="1"/>
  <c r="D52" i="1"/>
  <c r="B46" i="1"/>
  <c r="C45" i="1"/>
  <c r="D15" i="1"/>
  <c r="E15" i="1" s="1"/>
  <c r="F15" i="1" s="1"/>
  <c r="G15" i="1" s="1"/>
  <c r="H15" i="1" s="1"/>
  <c r="I15" i="1" s="1"/>
  <c r="J15" i="1" s="1"/>
  <c r="K15" i="1" s="1"/>
  <c r="C29" i="1"/>
  <c r="D29" i="1" s="1"/>
  <c r="E29" i="1" s="1"/>
  <c r="F29" i="1" s="1"/>
  <c r="G29" i="1" s="1"/>
  <c r="H29" i="1" s="1"/>
  <c r="I29" i="1" s="1"/>
  <c r="J29" i="1" s="1"/>
  <c r="K29" i="1" s="1"/>
  <c r="E53" i="1"/>
  <c r="E51" i="1"/>
  <c r="F50" i="1"/>
  <c r="C19" i="1"/>
  <c r="C18" i="1"/>
  <c r="C32" i="1" s="1"/>
  <c r="Q24" i="1"/>
  <c r="M24" i="1"/>
  <c r="B20" i="1"/>
  <c r="B34" i="1" s="1"/>
  <c r="B19" i="1"/>
  <c r="B33" i="1" s="1"/>
  <c r="D17" i="1"/>
  <c r="C16" i="1"/>
  <c r="C30" i="1" s="1"/>
  <c r="A29" i="1"/>
  <c r="A43" i="1" s="1"/>
  <c r="B43" i="1"/>
  <c r="E17" i="1" l="1"/>
  <c r="D20" i="1"/>
  <c r="D31" i="1"/>
  <c r="C46" i="1"/>
  <c r="C44" i="1"/>
  <c r="D45" i="1"/>
  <c r="E38" i="1"/>
  <c r="B48" i="1"/>
  <c r="C33" i="1"/>
  <c r="B47" i="1"/>
  <c r="F51" i="1"/>
  <c r="D19" i="1"/>
  <c r="D18" i="1"/>
  <c r="D32" i="1" s="1"/>
  <c r="Q17" i="1"/>
  <c r="M17" i="1"/>
  <c r="N24" i="1"/>
  <c r="R24" i="1"/>
  <c r="F25" i="1"/>
  <c r="F39" i="1" s="1"/>
  <c r="C20" i="1"/>
  <c r="C34" i="1" s="1"/>
  <c r="D16" i="1"/>
  <c r="B42" i="1"/>
  <c r="N15" i="1"/>
  <c r="S15" i="1"/>
  <c r="Q15" i="1"/>
  <c r="R15" i="1"/>
  <c r="O15" i="1"/>
  <c r="M15" i="1"/>
  <c r="C14" i="1"/>
  <c r="C28" i="1" s="1"/>
  <c r="F17" i="1" l="1"/>
  <c r="G17" i="1" s="1"/>
  <c r="H17" i="1" s="1"/>
  <c r="I17" i="1" s="1"/>
  <c r="J17" i="1" s="1"/>
  <c r="K17" i="1" s="1"/>
  <c r="E20" i="1"/>
  <c r="D30" i="1"/>
  <c r="D44" i="1" s="1"/>
  <c r="E16" i="1"/>
  <c r="E31" i="1"/>
  <c r="E45" i="1" s="1"/>
  <c r="C48" i="1"/>
  <c r="D33" i="1"/>
  <c r="C47" i="1"/>
  <c r="D46" i="1"/>
  <c r="F53" i="1"/>
  <c r="F38" i="1"/>
  <c r="E52" i="1"/>
  <c r="Q16" i="1"/>
  <c r="M16" i="1"/>
  <c r="N25" i="1"/>
  <c r="R25" i="1"/>
  <c r="G25" i="1"/>
  <c r="G39" i="1" s="1"/>
  <c r="E21" i="1"/>
  <c r="E35" i="1" s="1"/>
  <c r="C43" i="1"/>
  <c r="D14" i="1"/>
  <c r="D28" i="1" s="1"/>
  <c r="C42" i="1"/>
  <c r="F16" i="1" l="1"/>
  <c r="E18" i="1"/>
  <c r="E19" i="1" s="1"/>
  <c r="F31" i="1"/>
  <c r="F45" i="1" s="1"/>
  <c r="F20" i="1"/>
  <c r="G53" i="1"/>
  <c r="E32" i="1"/>
  <c r="E49" i="1"/>
  <c r="G38" i="1"/>
  <c r="F52" i="1"/>
  <c r="E33" i="1"/>
  <c r="D47" i="1"/>
  <c r="E30" i="1"/>
  <c r="N17" i="1"/>
  <c r="R17" i="1"/>
  <c r="H25" i="1"/>
  <c r="H39" i="1" s="1"/>
  <c r="F21" i="1"/>
  <c r="N21" i="1" s="1"/>
  <c r="D43" i="1"/>
  <c r="E14" i="1"/>
  <c r="E28" i="1" s="1"/>
  <c r="D42" i="1"/>
  <c r="G31" i="1" l="1"/>
  <c r="H31" i="1" s="1"/>
  <c r="G16" i="1"/>
  <c r="F19" i="1"/>
  <c r="F33" i="1" s="1"/>
  <c r="F18" i="1"/>
  <c r="F32" i="1" s="1"/>
  <c r="N16" i="1"/>
  <c r="R16" i="1"/>
  <c r="H53" i="1"/>
  <c r="E46" i="1"/>
  <c r="F30" i="1"/>
  <c r="E44" i="1"/>
  <c r="H38" i="1"/>
  <c r="G52" i="1"/>
  <c r="R21" i="1"/>
  <c r="E47" i="1"/>
  <c r="F35" i="1"/>
  <c r="I25" i="1"/>
  <c r="I39" i="1" s="1"/>
  <c r="G23" i="1"/>
  <c r="G37" i="1" s="1"/>
  <c r="G21" i="1"/>
  <c r="G22" i="1"/>
  <c r="G36" i="1" s="1"/>
  <c r="E43" i="1"/>
  <c r="F14" i="1"/>
  <c r="F28" i="1" s="1"/>
  <c r="E42" i="1"/>
  <c r="G45" i="1" l="1"/>
  <c r="H16" i="1"/>
  <c r="G18" i="1"/>
  <c r="G32" i="1" s="1"/>
  <c r="G20" i="1"/>
  <c r="G19" i="1"/>
  <c r="G33" i="1" s="1"/>
  <c r="I53" i="1"/>
  <c r="G50" i="1"/>
  <c r="G30" i="1"/>
  <c r="F44" i="1"/>
  <c r="H45" i="1"/>
  <c r="G35" i="1"/>
  <c r="F49" i="1"/>
  <c r="G51" i="1"/>
  <c r="I38" i="1"/>
  <c r="H52" i="1"/>
  <c r="F46" i="1"/>
  <c r="F47" i="1"/>
  <c r="O24" i="1"/>
  <c r="J25" i="1"/>
  <c r="J39" i="1" s="1"/>
  <c r="I31" i="1"/>
  <c r="H22" i="1"/>
  <c r="H36" i="1" s="1"/>
  <c r="H23" i="1"/>
  <c r="H37" i="1" s="1"/>
  <c r="H21" i="1"/>
  <c r="F43" i="1"/>
  <c r="G14" i="1"/>
  <c r="G28" i="1" s="1"/>
  <c r="F42" i="1"/>
  <c r="I16" i="1" l="1"/>
  <c r="H18" i="1"/>
  <c r="H32" i="1" s="1"/>
  <c r="H20" i="1"/>
  <c r="H19" i="1"/>
  <c r="H33" i="1" s="1"/>
  <c r="J53" i="1"/>
  <c r="G46" i="1"/>
  <c r="H51" i="1"/>
  <c r="I45" i="1"/>
  <c r="H50" i="1"/>
  <c r="G47" i="1"/>
  <c r="J38" i="1"/>
  <c r="I52" i="1"/>
  <c r="H35" i="1"/>
  <c r="G49" i="1"/>
  <c r="H30" i="1"/>
  <c r="G44" i="1"/>
  <c r="K25" i="1"/>
  <c r="O25" i="1" s="1"/>
  <c r="S24" i="1"/>
  <c r="J31" i="1"/>
  <c r="I22" i="1"/>
  <c r="I36" i="1" s="1"/>
  <c r="I23" i="1"/>
  <c r="I37" i="1" s="1"/>
  <c r="I21" i="1"/>
  <c r="G43" i="1"/>
  <c r="H14" i="1"/>
  <c r="H28" i="1" s="1"/>
  <c r="G42" i="1"/>
  <c r="J16" i="1" l="1"/>
  <c r="I20" i="1"/>
  <c r="I19" i="1"/>
  <c r="I33" i="1" s="1"/>
  <c r="I18" i="1"/>
  <c r="I32" i="1" s="1"/>
  <c r="I51" i="1"/>
  <c r="I50" i="1"/>
  <c r="I35" i="1"/>
  <c r="H49" i="1"/>
  <c r="H47" i="1"/>
  <c r="J45" i="1"/>
  <c r="H46" i="1"/>
  <c r="I30" i="1"/>
  <c r="H44" i="1"/>
  <c r="K38" i="1"/>
  <c r="K52" i="1" s="1"/>
  <c r="J52" i="1"/>
  <c r="K39" i="1"/>
  <c r="K53" i="1" s="1"/>
  <c r="S25" i="1"/>
  <c r="K31" i="1"/>
  <c r="K45" i="1" s="1"/>
  <c r="J22" i="1"/>
  <c r="J36" i="1" s="1"/>
  <c r="J21" i="1"/>
  <c r="J23" i="1"/>
  <c r="J37" i="1" s="1"/>
  <c r="H43" i="1"/>
  <c r="I14" i="1"/>
  <c r="I28" i="1" s="1"/>
  <c r="H42" i="1"/>
  <c r="K16" i="1" l="1"/>
  <c r="O16" i="1" s="1"/>
  <c r="J19" i="1"/>
  <c r="J18" i="1"/>
  <c r="J32" i="1" s="1"/>
  <c r="J20" i="1"/>
  <c r="I46" i="1"/>
  <c r="J33" i="1"/>
  <c r="I47" i="1"/>
  <c r="J50" i="1"/>
  <c r="J30" i="1"/>
  <c r="I44" i="1"/>
  <c r="J35" i="1"/>
  <c r="I49" i="1"/>
  <c r="J51" i="1"/>
  <c r="S17" i="1"/>
  <c r="O17" i="1"/>
  <c r="S16" i="1"/>
  <c r="K21" i="1"/>
  <c r="K23" i="1"/>
  <c r="O23" i="1" s="1"/>
  <c r="K22" i="1"/>
  <c r="S22" i="1" s="1"/>
  <c r="I43" i="1"/>
  <c r="J14" i="1"/>
  <c r="J28" i="1" s="1"/>
  <c r="I42" i="1"/>
  <c r="K18" i="1" l="1"/>
  <c r="K32" i="1" s="1"/>
  <c r="K46" i="1" s="1"/>
  <c r="K20" i="1"/>
  <c r="K19" i="1"/>
  <c r="K37" i="1"/>
  <c r="K51" i="1" s="1"/>
  <c r="K30" i="1"/>
  <c r="K44" i="1" s="1"/>
  <c r="J44" i="1"/>
  <c r="K33" i="1"/>
  <c r="K47" i="1" s="1"/>
  <c r="J47" i="1"/>
  <c r="K35" i="1"/>
  <c r="K49" i="1" s="1"/>
  <c r="J49" i="1"/>
  <c r="K36" i="1"/>
  <c r="K50" i="1" s="1"/>
  <c r="J46" i="1"/>
  <c r="O22" i="1"/>
  <c r="S21" i="1"/>
  <c r="O21" i="1"/>
  <c r="S23" i="1"/>
  <c r="J43" i="1"/>
  <c r="K14" i="1"/>
  <c r="K28" i="1" s="1"/>
  <c r="J42" i="1"/>
  <c r="K43" i="1" l="1"/>
  <c r="K42" i="1"/>
  <c r="N18" i="1" l="1"/>
  <c r="M18" i="1"/>
  <c r="S18" i="1"/>
  <c r="O18" i="1"/>
  <c r="Q18" i="1"/>
  <c r="R18" i="1"/>
  <c r="R19" i="1"/>
  <c r="S20" i="1" l="1"/>
  <c r="D34" i="1"/>
  <c r="N19" i="1"/>
  <c r="O20" i="1"/>
  <c r="Q20" i="1"/>
  <c r="U25" i="1" s="1"/>
  <c r="O19" i="1"/>
  <c r="M19" i="1"/>
  <c r="R20" i="1"/>
  <c r="V21" i="1" s="1"/>
  <c r="S19" i="1"/>
  <c r="W19" i="1" s="1"/>
  <c r="Q19" i="1"/>
  <c r="M20" i="1"/>
  <c r="N20" i="1"/>
  <c r="U17" i="1" l="1"/>
  <c r="U19" i="1"/>
  <c r="U21" i="1"/>
  <c r="U16" i="1"/>
  <c r="U20" i="1"/>
  <c r="U24" i="1"/>
  <c r="U22" i="1"/>
  <c r="U23" i="1"/>
  <c r="U15" i="1"/>
  <c r="U18" i="1"/>
  <c r="V20" i="1"/>
  <c r="V22" i="1"/>
  <c r="V18" i="1"/>
  <c r="W24" i="1"/>
  <c r="V25" i="1"/>
  <c r="V24" i="1"/>
  <c r="V19" i="1"/>
  <c r="V23" i="1"/>
  <c r="V16" i="1"/>
  <c r="V15" i="1"/>
  <c r="V17" i="1"/>
  <c r="W16" i="1"/>
  <c r="W15" i="1"/>
  <c r="W22" i="1"/>
  <c r="W17" i="1"/>
  <c r="W18" i="1"/>
  <c r="W21" i="1"/>
  <c r="W20" i="1"/>
  <c r="W25" i="1"/>
  <c r="W23" i="1"/>
  <c r="E34" i="1"/>
  <c r="D48" i="1"/>
  <c r="F34" i="1" l="1"/>
  <c r="E48" i="1"/>
  <c r="G34" i="1" l="1"/>
  <c r="F48" i="1"/>
  <c r="H34" i="1" l="1"/>
  <c r="G48" i="1"/>
  <c r="I34" i="1" l="1"/>
  <c r="H48" i="1"/>
  <c r="J34" i="1" l="1"/>
  <c r="I48" i="1"/>
  <c r="K34" i="1" l="1"/>
  <c r="K48" i="1" s="1"/>
  <c r="J48" i="1"/>
</calcChain>
</file>

<file path=xl/sharedStrings.xml><?xml version="1.0" encoding="utf-8"?>
<sst xmlns="http://schemas.openxmlformats.org/spreadsheetml/2006/main" count="44" uniqueCount="38">
  <si>
    <t>Annual Costs</t>
  </si>
  <si>
    <t>Cumulative Costs</t>
  </si>
  <si>
    <t>Option 2 - subscription now</t>
  </si>
  <si>
    <t>Option 0 - drop maintenance, keep using AutoCAD</t>
  </si>
  <si>
    <t>AutoCAD maintenance cost 2016</t>
  </si>
  <si>
    <t>AutoCAD subscription cost 2016</t>
  </si>
  <si>
    <t>Option 3 - subscription in 2017</t>
  </si>
  <si>
    <t>Option 4 - subscription in 2018</t>
  </si>
  <si>
    <t>Option 5 - subscription in 2019</t>
  </si>
  <si>
    <t>Option 6 - abandon maintenance, subscription in 2020</t>
  </si>
  <si>
    <t>Option 7 - abandon maintenance, subscription in 2022</t>
  </si>
  <si>
    <t>Option 8 - abandon maintenance, subscription in 2022 (3-year 50% discount)</t>
  </si>
  <si>
    <t>Option 9 - BricsCAD Pro with maintenance</t>
  </si>
  <si>
    <t>Option 10 - BricsCAD Pro with maintenance in 2020</t>
  </si>
  <si>
    <t>BricsCAD Pro maintenance cost 2017</t>
  </si>
  <si>
    <t>BricsCAD Pro purchase + maintenance cost 2017</t>
  </si>
  <si>
    <t>3 Year</t>
  </si>
  <si>
    <t>5 Year</t>
  </si>
  <si>
    <t>10 Year</t>
  </si>
  <si>
    <t>Input Variables</t>
  </si>
  <si>
    <t>CAD software subscription and maintenance cost comparison</t>
  </si>
  <si>
    <t>Option 1 - stay on maintenance</t>
  </si>
  <si>
    <t>Rank</t>
  </si>
  <si>
    <t>Year number</t>
  </si>
  <si>
    <t>Average Annual Costs</t>
  </si>
  <si>
    <t>AutoCAD maintenance increase 2020 on</t>
  </si>
  <si>
    <t>AutoCAD subscription increase 2020 on</t>
  </si>
  <si>
    <t>AutoCAD subscription to maintenance ratio post 3-year freeze</t>
  </si>
  <si>
    <t>Key</t>
  </si>
  <si>
    <t>Zero cost</t>
  </si>
  <si>
    <t>Autodesk maintenance</t>
  </si>
  <si>
    <t>Autodesk subscription</t>
  </si>
  <si>
    <t>BricsCAD purchase</t>
  </si>
  <si>
    <t>BricsCAD maintenance (All-In)</t>
  </si>
  <si>
    <t>Source: Steve Johnson</t>
  </si>
  <si>
    <t>www.blog.cadnauseam.com</t>
  </si>
  <si>
    <t>Input</t>
  </si>
  <si>
    <t>BricsCAD prices annual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</si>
</sst>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&quot;$&quot;#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2" fillId="5" borderId="3" applyNumberFormat="0" applyFont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8" fillId="10" borderId="0" applyNumberFormat="0" applyBorder="0" applyAlignment="0" applyProtection="0"/>
    <xf numFmtId="0" fontId="12" fillId="12" borderId="4" applyNumberFormat="0" applyAlignment="0" applyProtection="0"/>
  </cellStyleXfs>
  <cellXfs count="28">
    <xf numFmtId="0" fontId="0" fillId="0" borderId="0" xfId="0"/>
    <xf numFmtId="0" fontId="1" fillId="0" borderId="0" xfId="0" applyFont="1"/>
    <xf numFmtId="1" fontId="9" fillId="11" borderId="0" xfId="8" applyNumberFormat="1" applyFont="1" applyFill="1"/>
    <xf numFmtId="0" fontId="0" fillId="0" borderId="0" xfId="0" applyFont="1"/>
    <xf numFmtId="1" fontId="0" fillId="0" borderId="0" xfId="0" applyNumberFormat="1" applyFont="1"/>
    <xf numFmtId="0" fontId="10" fillId="0" borderId="0" xfId="0" applyFont="1"/>
    <xf numFmtId="0" fontId="11" fillId="6" borderId="0" xfId="7" applyFont="1" applyAlignment="1">
      <alignment horizontal="center"/>
    </xf>
    <xf numFmtId="1" fontId="2" fillId="8" borderId="0" xfId="9" applyNumberFormat="1"/>
    <xf numFmtId="1" fontId="2" fillId="9" borderId="0" xfId="10" applyNumberFormat="1"/>
    <xf numFmtId="1" fontId="9" fillId="10" borderId="0" xfId="11" applyNumberFormat="1" applyFont="1"/>
    <xf numFmtId="0" fontId="3" fillId="0" borderId="1" xfId="1"/>
    <xf numFmtId="0" fontId="4" fillId="0" borderId="2" xfId="2"/>
    <xf numFmtId="0" fontId="11" fillId="6" borderId="0" xfId="7" applyFont="1" applyAlignment="1">
      <alignment horizontal="center"/>
    </xf>
    <xf numFmtId="1" fontId="2" fillId="8" borderId="0" xfId="9" applyNumberFormat="1" applyAlignment="1">
      <alignment horizontal="center"/>
    </xf>
    <xf numFmtId="1" fontId="2" fillId="9" borderId="0" xfId="10" applyNumberFormat="1" applyAlignment="1">
      <alignment horizontal="center"/>
    </xf>
    <xf numFmtId="1" fontId="9" fillId="10" borderId="0" xfId="11" applyNumberFormat="1" applyFont="1" applyAlignment="1">
      <alignment horizontal="center"/>
    </xf>
    <xf numFmtId="0" fontId="0" fillId="0" borderId="0" xfId="0" applyFont="1" applyAlignment="1">
      <alignment horizontal="left"/>
    </xf>
    <xf numFmtId="9" fontId="12" fillId="12" borderId="4" xfId="12" applyNumberFormat="1"/>
    <xf numFmtId="166" fontId="12" fillId="12" borderId="4" xfId="12" applyNumberFormat="1"/>
    <xf numFmtId="0" fontId="4" fillId="0" borderId="2" xfId="2" applyAlignment="1">
      <alignment horizontal="left"/>
    </xf>
    <xf numFmtId="0" fontId="4" fillId="0" borderId="2" xfId="2" applyAlignment="1">
      <alignment horizontal="left"/>
    </xf>
    <xf numFmtId="0" fontId="0" fillId="0" borderId="0" xfId="0" applyFont="1" applyBorder="1" applyAlignment="1">
      <alignment horizontal="left"/>
    </xf>
    <xf numFmtId="1" fontId="9" fillId="2" borderId="0" xfId="3" applyNumberFormat="1" applyFont="1"/>
    <xf numFmtId="1" fontId="9" fillId="4" borderId="0" xfId="5" applyNumberFormat="1" applyFont="1"/>
    <xf numFmtId="1" fontId="9" fillId="3" borderId="0" xfId="4" applyNumberFormat="1" applyFont="1"/>
    <xf numFmtId="1" fontId="9" fillId="7" borderId="0" xfId="8" applyNumberFormat="1" applyFont="1"/>
    <xf numFmtId="166" fontId="9" fillId="12" borderId="5" xfId="12" applyNumberFormat="1" applyFont="1" applyBorder="1"/>
    <xf numFmtId="0" fontId="0" fillId="5" borderId="0" xfId="6" applyFont="1" applyBorder="1" applyAlignment="1">
      <alignment horizontal="center"/>
    </xf>
  </cellXfs>
  <cellStyles count="13">
    <cellStyle name="20% - Accent6" xfId="9" builtinId="50"/>
    <cellStyle name="40% - Accent6" xfId="10" builtinId="51"/>
    <cellStyle name="60% - Accent6" xfId="11" builtinId="52"/>
    <cellStyle name="Accent1" xfId="7" builtinId="29"/>
    <cellStyle name="Accent5" xfId="8" builtinId="45"/>
    <cellStyle name="Bad" xfId="4" builtinId="27"/>
    <cellStyle name="Good" xfId="3" builtinId="26"/>
    <cellStyle name="Heading 1" xfId="1" builtinId="16"/>
    <cellStyle name="Heading 3" xfId="2" builtinId="18"/>
    <cellStyle name="Neutral" xfId="5" builtinId="28"/>
    <cellStyle name="Normal" xfId="0" builtinId="0"/>
    <cellStyle name="Note" xfId="6" builtinId="10"/>
    <cellStyle name="Output" xfId="1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Data!$A$15</c:f>
              <c:strCache>
                <c:ptCount val="1"/>
                <c:pt idx="0">
                  <c:v>Option 0 - drop maintenance, keep using AutoCAD</c:v>
                </c:pt>
              </c:strCache>
            </c:strRef>
          </c:tx>
          <c:marker>
            <c:symbol val="none"/>
          </c:marker>
          <c:cat>
            <c:numRef>
              <c:f>Data!$B$14:$K$14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Data!$B$15:$K$15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Data!$A$16</c:f>
              <c:strCache>
                <c:ptCount val="1"/>
                <c:pt idx="0">
                  <c:v>Option 1 - stay on maintenance</c:v>
                </c:pt>
              </c:strCache>
            </c:strRef>
          </c:tx>
          <c:marker>
            <c:symbol val="none"/>
          </c:marker>
          <c:cat>
            <c:numRef>
              <c:f>Data!$B$14:$K$14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Data!$B$16:$K$16</c:f>
              <c:numCache>
                <c:formatCode>0</c:formatCode>
                <c:ptCount val="10"/>
                <c:pt idx="0">
                  <c:v>572.25</c:v>
                </c:pt>
                <c:pt idx="1">
                  <c:v>629.47500000000002</c:v>
                </c:pt>
                <c:pt idx="2">
                  <c:v>755.37</c:v>
                </c:pt>
                <c:pt idx="3">
                  <c:v>906.44399999999996</c:v>
                </c:pt>
                <c:pt idx="4">
                  <c:v>1087.7328</c:v>
                </c:pt>
                <c:pt idx="5">
                  <c:v>1305.27936</c:v>
                </c:pt>
                <c:pt idx="6">
                  <c:v>1566.3352319999999</c:v>
                </c:pt>
                <c:pt idx="7">
                  <c:v>1879.6022783999997</c:v>
                </c:pt>
                <c:pt idx="8">
                  <c:v>2255.5227340799997</c:v>
                </c:pt>
                <c:pt idx="9">
                  <c:v>2706.6272808959998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Data!$A$17</c:f>
              <c:strCache>
                <c:ptCount val="1"/>
                <c:pt idx="0">
                  <c:v>Option 2 - subscription now</c:v>
                </c:pt>
              </c:strCache>
            </c:strRef>
          </c:tx>
          <c:marker>
            <c:symbol val="none"/>
          </c:marker>
          <c:cat>
            <c:numRef>
              <c:f>Data!$B$14:$K$14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Data!$B$17:$K$17</c:f>
              <c:numCache>
                <c:formatCode>0</c:formatCode>
                <c:ptCount val="10"/>
                <c:pt idx="0">
                  <c:v>1680</c:v>
                </c:pt>
                <c:pt idx="1">
                  <c:v>1680</c:v>
                </c:pt>
                <c:pt idx="2">
                  <c:v>1680</c:v>
                </c:pt>
                <c:pt idx="3">
                  <c:v>1848.0000000000002</c:v>
                </c:pt>
                <c:pt idx="4">
                  <c:v>2032.8000000000004</c:v>
                </c:pt>
                <c:pt idx="5">
                  <c:v>2236.0800000000008</c:v>
                </c:pt>
                <c:pt idx="6">
                  <c:v>2459.688000000001</c:v>
                </c:pt>
                <c:pt idx="7">
                  <c:v>2705.6568000000011</c:v>
                </c:pt>
                <c:pt idx="8">
                  <c:v>2976.2224800000013</c:v>
                </c:pt>
                <c:pt idx="9">
                  <c:v>3273.8447280000019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Data!$A$18</c:f>
              <c:strCache>
                <c:ptCount val="1"/>
                <c:pt idx="0">
                  <c:v>Option 3 - subscription in 2017</c:v>
                </c:pt>
              </c:strCache>
            </c:strRef>
          </c:tx>
          <c:marker>
            <c:symbol val="none"/>
          </c:marker>
          <c:cat>
            <c:numRef>
              <c:f>Data!$B$14:$K$14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Data!$B$18:$K$18</c:f>
              <c:numCache>
                <c:formatCode>0</c:formatCode>
                <c:ptCount val="10"/>
                <c:pt idx="0">
                  <c:v>672</c:v>
                </c:pt>
                <c:pt idx="1">
                  <c:v>672</c:v>
                </c:pt>
                <c:pt idx="2">
                  <c:v>672</c:v>
                </c:pt>
                <c:pt idx="3">
                  <c:v>1450.3104000000001</c:v>
                </c:pt>
                <c:pt idx="4">
                  <c:v>1740.37248</c:v>
                </c:pt>
                <c:pt idx="5">
                  <c:v>2088.4469760000002</c:v>
                </c:pt>
                <c:pt idx="6">
                  <c:v>2458.688000000001</c:v>
                </c:pt>
                <c:pt idx="7">
                  <c:v>2704.6568000000011</c:v>
                </c:pt>
                <c:pt idx="8">
                  <c:v>2975.2224800000013</c:v>
                </c:pt>
                <c:pt idx="9">
                  <c:v>3272.8447280000019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Data!$A$19</c:f>
              <c:strCache>
                <c:ptCount val="1"/>
                <c:pt idx="0">
                  <c:v>Option 4 - subscription in 2018</c:v>
                </c:pt>
              </c:strCache>
            </c:strRef>
          </c:tx>
          <c:marker>
            <c:symbol val="none"/>
          </c:marker>
          <c:cat>
            <c:numRef>
              <c:f>Data!$B$14:$K$14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Data!$B$19:$K$19</c:f>
              <c:numCache>
                <c:formatCode>0</c:formatCode>
                <c:ptCount val="10"/>
                <c:pt idx="0">
                  <c:v>572.25</c:v>
                </c:pt>
                <c:pt idx="1">
                  <c:v>756</c:v>
                </c:pt>
                <c:pt idx="2">
                  <c:v>756</c:v>
                </c:pt>
                <c:pt idx="3">
                  <c:v>652.63968</c:v>
                </c:pt>
                <c:pt idx="4">
                  <c:v>1740.37248</c:v>
                </c:pt>
                <c:pt idx="5">
                  <c:v>2088.4469760000002</c:v>
                </c:pt>
                <c:pt idx="6">
                  <c:v>2458.688000000001</c:v>
                </c:pt>
                <c:pt idx="7">
                  <c:v>2704.6568000000011</c:v>
                </c:pt>
                <c:pt idx="8">
                  <c:v>2975.2224800000013</c:v>
                </c:pt>
                <c:pt idx="9">
                  <c:v>3272.8447280000019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Data!$A$20</c:f>
              <c:strCache>
                <c:ptCount val="1"/>
                <c:pt idx="0">
                  <c:v>Option 5 - subscription in 2019</c:v>
                </c:pt>
              </c:strCache>
            </c:strRef>
          </c:tx>
          <c:marker>
            <c:symbol val="none"/>
          </c:marker>
          <c:cat>
            <c:numRef>
              <c:f>Data!$B$14:$K$14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Data!$B$20:$K$20</c:f>
              <c:numCache>
                <c:formatCode>0</c:formatCode>
                <c:ptCount val="10"/>
                <c:pt idx="0">
                  <c:v>572.25</c:v>
                </c:pt>
                <c:pt idx="1">
                  <c:v>629.47500000000002</c:v>
                </c:pt>
                <c:pt idx="2">
                  <c:v>840</c:v>
                </c:pt>
                <c:pt idx="3">
                  <c:v>924.00000000000011</c:v>
                </c:pt>
                <c:pt idx="4">
                  <c:v>1016.4000000000002</c:v>
                </c:pt>
                <c:pt idx="5">
                  <c:v>2088.4469760000002</c:v>
                </c:pt>
                <c:pt idx="6">
                  <c:v>2458.688000000001</c:v>
                </c:pt>
                <c:pt idx="7">
                  <c:v>2704.6568000000011</c:v>
                </c:pt>
                <c:pt idx="8">
                  <c:v>2975.2224800000013</c:v>
                </c:pt>
                <c:pt idx="9">
                  <c:v>3272.8447280000019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Data!$A$21</c:f>
              <c:strCache>
                <c:ptCount val="1"/>
                <c:pt idx="0">
                  <c:v>Option 6 - abandon maintenance, subscription in 2020</c:v>
                </c:pt>
              </c:strCache>
            </c:strRef>
          </c:tx>
          <c:marker>
            <c:symbol val="none"/>
          </c:marker>
          <c:cat>
            <c:numRef>
              <c:f>Data!$B$14:$K$14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Data!$B$21:$K$21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1848.0000000000002</c:v>
                </c:pt>
                <c:pt idx="4">
                  <c:v>2032.8000000000004</c:v>
                </c:pt>
                <c:pt idx="5">
                  <c:v>2236.0800000000008</c:v>
                </c:pt>
                <c:pt idx="6">
                  <c:v>2459.688000000001</c:v>
                </c:pt>
                <c:pt idx="7">
                  <c:v>2705.6568000000011</c:v>
                </c:pt>
                <c:pt idx="8">
                  <c:v>2976.2224800000013</c:v>
                </c:pt>
                <c:pt idx="9">
                  <c:v>3273.8447280000019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Data!$A$22</c:f>
              <c:strCache>
                <c:ptCount val="1"/>
                <c:pt idx="0">
                  <c:v>Option 7 - abandon maintenance, subscription in 2022</c:v>
                </c:pt>
              </c:strCache>
            </c:strRef>
          </c:tx>
          <c:marker>
            <c:symbol val="none"/>
          </c:marker>
          <c:cat>
            <c:numRef>
              <c:f>Data!$B$14:$K$14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Data!$B$22:$K$22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2236.0800000000008</c:v>
                </c:pt>
                <c:pt idx="6">
                  <c:v>2459.688000000001</c:v>
                </c:pt>
                <c:pt idx="7">
                  <c:v>2705.6568000000011</c:v>
                </c:pt>
                <c:pt idx="8">
                  <c:v>2976.2224800000013</c:v>
                </c:pt>
                <c:pt idx="9">
                  <c:v>3273.8447280000019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Data!$A$23</c:f>
              <c:strCache>
                <c:ptCount val="1"/>
                <c:pt idx="0">
                  <c:v>Option 8 - abandon maintenance, subscription in 2022 (3-year 50% discount)</c:v>
                </c:pt>
              </c:strCache>
            </c:strRef>
          </c:tx>
          <c:marker>
            <c:symbol val="none"/>
          </c:marker>
          <c:cat>
            <c:numRef>
              <c:f>Data!$B$14:$K$14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Data!$B$23:$K$23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1118.0400000000004</c:v>
                </c:pt>
                <c:pt idx="6">
                  <c:v>1229.8440000000005</c:v>
                </c:pt>
                <c:pt idx="7">
                  <c:v>1352.8284000000006</c:v>
                </c:pt>
                <c:pt idx="8">
                  <c:v>2976.2224800000013</c:v>
                </c:pt>
                <c:pt idx="9">
                  <c:v>3273.8447280000019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Data!$A$24</c:f>
              <c:strCache>
                <c:ptCount val="1"/>
                <c:pt idx="0">
                  <c:v>Option 9 - BricsCAD Pro with maintenance</c:v>
                </c:pt>
              </c:strCache>
            </c:strRef>
          </c:tx>
          <c:marker>
            <c:symbol val="none"/>
          </c:marker>
          <c:cat>
            <c:numRef>
              <c:f>Data!$B$14:$K$14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Data!$B$24:$K$24</c:f>
              <c:numCache>
                <c:formatCode>0</c:formatCode>
                <c:ptCount val="10"/>
                <c:pt idx="0">
                  <c:v>880</c:v>
                </c:pt>
                <c:pt idx="1">
                  <c:v>258.5</c:v>
                </c:pt>
                <c:pt idx="2">
                  <c:v>284.35000000000002</c:v>
                </c:pt>
                <c:pt idx="3">
                  <c:v>312.78500000000003</c:v>
                </c:pt>
                <c:pt idx="4">
                  <c:v>344.06350000000003</c:v>
                </c:pt>
                <c:pt idx="5">
                  <c:v>378.46985000000006</c:v>
                </c:pt>
                <c:pt idx="6">
                  <c:v>416.31683500000008</c:v>
                </c:pt>
                <c:pt idx="7">
                  <c:v>457.94851850000015</c:v>
                </c:pt>
                <c:pt idx="8">
                  <c:v>503.74337035000019</c:v>
                </c:pt>
                <c:pt idx="9">
                  <c:v>554.11770738500024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Data!$A$25</c:f>
              <c:strCache>
                <c:ptCount val="1"/>
                <c:pt idx="0">
                  <c:v>Option 10 - BricsCAD Pro with maintenance in 2020</c:v>
                </c:pt>
              </c:strCache>
            </c:strRef>
          </c:tx>
          <c:marker>
            <c:symbol val="none"/>
          </c:marker>
          <c:cat>
            <c:numRef>
              <c:f>Data!$B$14:$K$14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Data!$B$25:$K$25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1171.2800000000002</c:v>
                </c:pt>
                <c:pt idx="4">
                  <c:v>344.06350000000003</c:v>
                </c:pt>
                <c:pt idx="5">
                  <c:v>378.46985000000006</c:v>
                </c:pt>
                <c:pt idx="6">
                  <c:v>416.31683500000008</c:v>
                </c:pt>
                <c:pt idx="7">
                  <c:v>457.94851850000015</c:v>
                </c:pt>
                <c:pt idx="8">
                  <c:v>503.74337035000019</c:v>
                </c:pt>
                <c:pt idx="9">
                  <c:v>554.11770738500024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47072"/>
        <c:axId val="205348864"/>
      </c:lineChart>
      <c:catAx>
        <c:axId val="20534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5348864"/>
        <c:crosses val="autoZero"/>
        <c:auto val="1"/>
        <c:lblAlgn val="ctr"/>
        <c:lblOffset val="100"/>
        <c:noMultiLvlLbl val="0"/>
      </c:catAx>
      <c:valAx>
        <c:axId val="20534886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05347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Data!$A$29</c:f>
              <c:strCache>
                <c:ptCount val="1"/>
                <c:pt idx="0">
                  <c:v>Option 0 - drop maintenance, keep using AutoCAD</c:v>
                </c:pt>
              </c:strCache>
            </c:strRef>
          </c:tx>
          <c:marker>
            <c:symbol val="none"/>
          </c:marker>
          <c:cat>
            <c:numRef>
              <c:f>Data!$B$28:$K$28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Data!$B$29:$K$29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Data!$A$30</c:f>
              <c:strCache>
                <c:ptCount val="1"/>
                <c:pt idx="0">
                  <c:v>Option 1 - stay on maintenance</c:v>
                </c:pt>
              </c:strCache>
            </c:strRef>
          </c:tx>
          <c:marker>
            <c:symbol val="none"/>
          </c:marker>
          <c:cat>
            <c:numRef>
              <c:f>Data!$B$28:$K$28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Data!$B$30:$K$30</c:f>
              <c:numCache>
                <c:formatCode>0</c:formatCode>
                <c:ptCount val="10"/>
                <c:pt idx="0">
                  <c:v>572.25</c:v>
                </c:pt>
                <c:pt idx="1">
                  <c:v>1201.7249999999999</c:v>
                </c:pt>
                <c:pt idx="2">
                  <c:v>1957.0949999999998</c:v>
                </c:pt>
                <c:pt idx="3">
                  <c:v>2863.5389999999998</c:v>
                </c:pt>
                <c:pt idx="4">
                  <c:v>3951.2717999999995</c:v>
                </c:pt>
                <c:pt idx="5">
                  <c:v>5256.5511599999991</c:v>
                </c:pt>
                <c:pt idx="6">
                  <c:v>6822.8863919999985</c:v>
                </c:pt>
                <c:pt idx="7">
                  <c:v>8702.4886703999982</c:v>
                </c:pt>
                <c:pt idx="8">
                  <c:v>10958.011404479998</c:v>
                </c:pt>
                <c:pt idx="9">
                  <c:v>13664.638685375998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Data!$A$31</c:f>
              <c:strCache>
                <c:ptCount val="1"/>
                <c:pt idx="0">
                  <c:v>Option 2 - subscription now</c:v>
                </c:pt>
              </c:strCache>
            </c:strRef>
          </c:tx>
          <c:marker>
            <c:symbol val="none"/>
          </c:marker>
          <c:cat>
            <c:numRef>
              <c:f>Data!$B$28:$K$28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Data!$B$31:$K$31</c:f>
              <c:numCache>
                <c:formatCode>0</c:formatCode>
                <c:ptCount val="10"/>
                <c:pt idx="0">
                  <c:v>1680</c:v>
                </c:pt>
                <c:pt idx="1">
                  <c:v>3360</c:v>
                </c:pt>
                <c:pt idx="2">
                  <c:v>5040</c:v>
                </c:pt>
                <c:pt idx="3">
                  <c:v>6888</c:v>
                </c:pt>
                <c:pt idx="4">
                  <c:v>8920.8000000000011</c:v>
                </c:pt>
                <c:pt idx="5">
                  <c:v>11156.880000000001</c:v>
                </c:pt>
                <c:pt idx="6">
                  <c:v>13616.568000000003</c:v>
                </c:pt>
                <c:pt idx="7">
                  <c:v>16322.224800000004</c:v>
                </c:pt>
                <c:pt idx="8">
                  <c:v>19298.447280000004</c:v>
                </c:pt>
                <c:pt idx="9">
                  <c:v>22572.292008000004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Data!$A$32</c:f>
              <c:strCache>
                <c:ptCount val="1"/>
                <c:pt idx="0">
                  <c:v>Option 3 - subscription in 2017</c:v>
                </c:pt>
              </c:strCache>
            </c:strRef>
          </c:tx>
          <c:marker>
            <c:symbol val="none"/>
          </c:marker>
          <c:cat>
            <c:numRef>
              <c:f>Data!$B$28:$K$28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Data!$B$32:$K$32</c:f>
              <c:numCache>
                <c:formatCode>0</c:formatCode>
                <c:ptCount val="10"/>
                <c:pt idx="0">
                  <c:v>672</c:v>
                </c:pt>
                <c:pt idx="1">
                  <c:v>1344</c:v>
                </c:pt>
                <c:pt idx="2">
                  <c:v>2016</c:v>
                </c:pt>
                <c:pt idx="3">
                  <c:v>3466.3104000000003</c:v>
                </c:pt>
                <c:pt idx="4">
                  <c:v>5206.6828800000003</c:v>
                </c:pt>
                <c:pt idx="5">
                  <c:v>7295.1298560000005</c:v>
                </c:pt>
                <c:pt idx="6">
                  <c:v>9753.8178560000015</c:v>
                </c:pt>
                <c:pt idx="7">
                  <c:v>12458.474656000002</c:v>
                </c:pt>
                <c:pt idx="8">
                  <c:v>15433.697136000003</c:v>
                </c:pt>
                <c:pt idx="9">
                  <c:v>18706.541864000006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Data!$A$33</c:f>
              <c:strCache>
                <c:ptCount val="1"/>
                <c:pt idx="0">
                  <c:v>Option 4 - subscription in 2018</c:v>
                </c:pt>
              </c:strCache>
            </c:strRef>
          </c:tx>
          <c:marker>
            <c:symbol val="none"/>
          </c:marker>
          <c:cat>
            <c:numRef>
              <c:f>Data!$B$28:$K$28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Data!$B$33:$K$33</c:f>
              <c:numCache>
                <c:formatCode>0</c:formatCode>
                <c:ptCount val="10"/>
                <c:pt idx="0">
                  <c:v>572.25</c:v>
                </c:pt>
                <c:pt idx="1">
                  <c:v>1328.25</c:v>
                </c:pt>
                <c:pt idx="2">
                  <c:v>2084.25</c:v>
                </c:pt>
                <c:pt idx="3">
                  <c:v>2736.8896800000002</c:v>
                </c:pt>
                <c:pt idx="4">
                  <c:v>4477.2621600000002</c:v>
                </c:pt>
                <c:pt idx="5">
                  <c:v>6565.7091360000004</c:v>
                </c:pt>
                <c:pt idx="6">
                  <c:v>9024.3971360000014</c:v>
                </c:pt>
                <c:pt idx="7">
                  <c:v>11729.053936000002</c:v>
                </c:pt>
                <c:pt idx="8">
                  <c:v>14704.276416000004</c:v>
                </c:pt>
                <c:pt idx="9">
                  <c:v>17977.121144000004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Data!$A$34</c:f>
              <c:strCache>
                <c:ptCount val="1"/>
                <c:pt idx="0">
                  <c:v>Option 5 - subscription in 2019</c:v>
                </c:pt>
              </c:strCache>
            </c:strRef>
          </c:tx>
          <c:marker>
            <c:symbol val="none"/>
          </c:marker>
          <c:cat>
            <c:numRef>
              <c:f>Data!$B$28:$K$28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Data!$B$34:$K$34</c:f>
              <c:numCache>
                <c:formatCode>0</c:formatCode>
                <c:ptCount val="10"/>
                <c:pt idx="0">
                  <c:v>572.25</c:v>
                </c:pt>
                <c:pt idx="1">
                  <c:v>1201.7249999999999</c:v>
                </c:pt>
                <c:pt idx="2">
                  <c:v>2041.7249999999999</c:v>
                </c:pt>
                <c:pt idx="3">
                  <c:v>2965.7249999999999</c:v>
                </c:pt>
                <c:pt idx="4">
                  <c:v>3982.125</c:v>
                </c:pt>
                <c:pt idx="5">
                  <c:v>6070.5719760000002</c:v>
                </c:pt>
                <c:pt idx="6">
                  <c:v>8529.2599760000012</c:v>
                </c:pt>
                <c:pt idx="7">
                  <c:v>11233.916776000002</c:v>
                </c:pt>
                <c:pt idx="8">
                  <c:v>14209.139256000002</c:v>
                </c:pt>
                <c:pt idx="9">
                  <c:v>17481.983984000006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Data!$A$35</c:f>
              <c:strCache>
                <c:ptCount val="1"/>
                <c:pt idx="0">
                  <c:v>Option 6 - abandon maintenance, subscription in 2020</c:v>
                </c:pt>
              </c:strCache>
            </c:strRef>
          </c:tx>
          <c:marker>
            <c:symbol val="none"/>
          </c:marker>
          <c:cat>
            <c:numRef>
              <c:f>Data!$B$28:$K$28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Data!$B$35:$K$35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1848.0000000000002</c:v>
                </c:pt>
                <c:pt idx="4">
                  <c:v>3880.8000000000006</c:v>
                </c:pt>
                <c:pt idx="5">
                  <c:v>6116.880000000001</c:v>
                </c:pt>
                <c:pt idx="6">
                  <c:v>8576.5680000000029</c:v>
                </c:pt>
                <c:pt idx="7">
                  <c:v>11282.224800000004</c:v>
                </c:pt>
                <c:pt idx="8">
                  <c:v>14258.447280000004</c:v>
                </c:pt>
                <c:pt idx="9">
                  <c:v>17532.292008000004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Data!$A$36</c:f>
              <c:strCache>
                <c:ptCount val="1"/>
                <c:pt idx="0">
                  <c:v>Option 7 - abandon maintenance, subscription in 2022</c:v>
                </c:pt>
              </c:strCache>
            </c:strRef>
          </c:tx>
          <c:marker>
            <c:symbol val="none"/>
          </c:marker>
          <c:cat>
            <c:numRef>
              <c:f>Data!$B$28:$K$28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Data!$B$36:$K$36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2236.0800000000008</c:v>
                </c:pt>
                <c:pt idx="6">
                  <c:v>4695.7680000000018</c:v>
                </c:pt>
                <c:pt idx="7">
                  <c:v>7401.4248000000025</c:v>
                </c:pt>
                <c:pt idx="8">
                  <c:v>10377.647280000005</c:v>
                </c:pt>
                <c:pt idx="9">
                  <c:v>13651.492008000007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Data!$A$37</c:f>
              <c:strCache>
                <c:ptCount val="1"/>
                <c:pt idx="0">
                  <c:v>Option 8 - abandon maintenance, subscription in 2022 (3-year 50% discount)</c:v>
                </c:pt>
              </c:strCache>
            </c:strRef>
          </c:tx>
          <c:marker>
            <c:symbol val="none"/>
          </c:marker>
          <c:cat>
            <c:numRef>
              <c:f>Data!$B$28:$K$28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Data!$B$37:$K$37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1118.0400000000004</c:v>
                </c:pt>
                <c:pt idx="6">
                  <c:v>2347.8840000000009</c:v>
                </c:pt>
                <c:pt idx="7">
                  <c:v>3700.7124000000013</c:v>
                </c:pt>
                <c:pt idx="8">
                  <c:v>6676.9348800000025</c:v>
                </c:pt>
                <c:pt idx="9">
                  <c:v>9950.7796080000044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Data!$A$38</c:f>
              <c:strCache>
                <c:ptCount val="1"/>
                <c:pt idx="0">
                  <c:v>Option 9 - BricsCAD Pro with maintenance</c:v>
                </c:pt>
              </c:strCache>
            </c:strRef>
          </c:tx>
          <c:marker>
            <c:symbol val="none"/>
          </c:marker>
          <c:cat>
            <c:numRef>
              <c:f>Data!$B$28:$K$28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Data!$B$38:$K$38</c:f>
              <c:numCache>
                <c:formatCode>0</c:formatCode>
                <c:ptCount val="10"/>
                <c:pt idx="0">
                  <c:v>880</c:v>
                </c:pt>
                <c:pt idx="1">
                  <c:v>1138.5</c:v>
                </c:pt>
                <c:pt idx="2">
                  <c:v>1422.85</c:v>
                </c:pt>
                <c:pt idx="3">
                  <c:v>1735.635</c:v>
                </c:pt>
                <c:pt idx="4">
                  <c:v>2079.6985</c:v>
                </c:pt>
                <c:pt idx="5">
                  <c:v>2458.1683499999999</c:v>
                </c:pt>
                <c:pt idx="6">
                  <c:v>2874.485185</c:v>
                </c:pt>
                <c:pt idx="7">
                  <c:v>3332.4337035000003</c:v>
                </c:pt>
                <c:pt idx="8">
                  <c:v>3836.1770738500004</c:v>
                </c:pt>
                <c:pt idx="9">
                  <c:v>4390.2947812350003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Data!$A$39</c:f>
              <c:strCache>
                <c:ptCount val="1"/>
                <c:pt idx="0">
                  <c:v>Option 10 - BricsCAD Pro with maintenance in 2020</c:v>
                </c:pt>
              </c:strCache>
            </c:strRef>
          </c:tx>
          <c:marker>
            <c:symbol val="none"/>
          </c:marker>
          <c:cat>
            <c:numRef>
              <c:f>Data!$B$28:$K$28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Data!$B$39:$K$39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1171.2800000000002</c:v>
                </c:pt>
                <c:pt idx="4">
                  <c:v>1515.3435000000002</c:v>
                </c:pt>
                <c:pt idx="5">
                  <c:v>1893.8133500000004</c:v>
                </c:pt>
                <c:pt idx="6">
                  <c:v>2310.1301850000004</c:v>
                </c:pt>
                <c:pt idx="7">
                  <c:v>2768.0787035000008</c:v>
                </c:pt>
                <c:pt idx="8">
                  <c:v>3271.8220738500008</c:v>
                </c:pt>
                <c:pt idx="9">
                  <c:v>3825.9397812350012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96352"/>
        <c:axId val="58197888"/>
      </c:lineChart>
      <c:catAx>
        <c:axId val="5819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197888"/>
        <c:crosses val="autoZero"/>
        <c:auto val="1"/>
        <c:lblAlgn val="ctr"/>
        <c:lblOffset val="100"/>
        <c:noMultiLvlLbl val="0"/>
      </c:catAx>
      <c:valAx>
        <c:axId val="5819788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8196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Data!$A$43</c:f>
              <c:strCache>
                <c:ptCount val="1"/>
                <c:pt idx="0">
                  <c:v>Option 0 - drop maintenance, keep using AutoCAD</c:v>
                </c:pt>
              </c:strCache>
            </c:strRef>
          </c:tx>
          <c:marker>
            <c:symbol val="none"/>
          </c:marker>
          <c:cat>
            <c:numRef>
              <c:f>Data!$B$42:$K$42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Data!$B$43:$K$43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Data!$A$44</c:f>
              <c:strCache>
                <c:ptCount val="1"/>
                <c:pt idx="0">
                  <c:v>Option 1 - stay on maintenance</c:v>
                </c:pt>
              </c:strCache>
            </c:strRef>
          </c:tx>
          <c:marker>
            <c:symbol val="none"/>
          </c:marker>
          <c:cat>
            <c:numRef>
              <c:f>Data!$B$42:$K$42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Data!$B$44:$K$44</c:f>
              <c:numCache>
                <c:formatCode>0</c:formatCode>
                <c:ptCount val="10"/>
                <c:pt idx="0">
                  <c:v>572.25</c:v>
                </c:pt>
                <c:pt idx="1">
                  <c:v>600.86249999999995</c:v>
                </c:pt>
                <c:pt idx="2">
                  <c:v>652.3649999999999</c:v>
                </c:pt>
                <c:pt idx="3">
                  <c:v>715.88474999999994</c:v>
                </c:pt>
                <c:pt idx="4">
                  <c:v>790.25435999999991</c:v>
                </c:pt>
                <c:pt idx="5">
                  <c:v>876.09185999999988</c:v>
                </c:pt>
                <c:pt idx="6">
                  <c:v>974.69805599999984</c:v>
                </c:pt>
                <c:pt idx="7">
                  <c:v>1087.8110837999998</c:v>
                </c:pt>
                <c:pt idx="8">
                  <c:v>1217.5568227199997</c:v>
                </c:pt>
                <c:pt idx="9">
                  <c:v>1366.4638685375999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Data!$A$45</c:f>
              <c:strCache>
                <c:ptCount val="1"/>
                <c:pt idx="0">
                  <c:v>Option 2 - subscription now</c:v>
                </c:pt>
              </c:strCache>
            </c:strRef>
          </c:tx>
          <c:marker>
            <c:symbol val="none"/>
          </c:marker>
          <c:cat>
            <c:numRef>
              <c:f>Data!$B$42:$K$42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Data!$B$45:$K$45</c:f>
              <c:numCache>
                <c:formatCode>0</c:formatCode>
                <c:ptCount val="10"/>
                <c:pt idx="0">
                  <c:v>1680</c:v>
                </c:pt>
                <c:pt idx="1">
                  <c:v>1680</c:v>
                </c:pt>
                <c:pt idx="2">
                  <c:v>1680</c:v>
                </c:pt>
                <c:pt idx="3">
                  <c:v>1722</c:v>
                </c:pt>
                <c:pt idx="4">
                  <c:v>1784.1600000000003</c:v>
                </c:pt>
                <c:pt idx="5">
                  <c:v>1859.4800000000002</c:v>
                </c:pt>
                <c:pt idx="6">
                  <c:v>1945.2240000000004</c:v>
                </c:pt>
                <c:pt idx="7">
                  <c:v>2040.2781000000004</c:v>
                </c:pt>
                <c:pt idx="8">
                  <c:v>2144.2719200000006</c:v>
                </c:pt>
                <c:pt idx="9">
                  <c:v>2257.2292008000004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Data!$A$46</c:f>
              <c:strCache>
                <c:ptCount val="1"/>
                <c:pt idx="0">
                  <c:v>Option 3 - subscription in 2017</c:v>
                </c:pt>
              </c:strCache>
            </c:strRef>
          </c:tx>
          <c:marker>
            <c:symbol val="none"/>
          </c:marker>
          <c:cat>
            <c:numRef>
              <c:f>Data!$B$42:$K$42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Data!$B$46:$K$46</c:f>
              <c:numCache>
                <c:formatCode>0</c:formatCode>
                <c:ptCount val="10"/>
                <c:pt idx="0">
                  <c:v>672</c:v>
                </c:pt>
                <c:pt idx="1">
                  <c:v>672</c:v>
                </c:pt>
                <c:pt idx="2">
                  <c:v>672</c:v>
                </c:pt>
                <c:pt idx="3">
                  <c:v>866.57760000000007</c:v>
                </c:pt>
                <c:pt idx="4">
                  <c:v>1041.3365760000002</c:v>
                </c:pt>
                <c:pt idx="5">
                  <c:v>1215.8549760000001</c:v>
                </c:pt>
                <c:pt idx="6">
                  <c:v>1393.4025508571431</c:v>
                </c:pt>
                <c:pt idx="7">
                  <c:v>1557.3093320000003</c:v>
                </c:pt>
                <c:pt idx="8">
                  <c:v>1714.8552373333337</c:v>
                </c:pt>
                <c:pt idx="9">
                  <c:v>1870.6541864000005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Data!$A$47</c:f>
              <c:strCache>
                <c:ptCount val="1"/>
                <c:pt idx="0">
                  <c:v>Option 4 - subscription in 2018</c:v>
                </c:pt>
              </c:strCache>
            </c:strRef>
          </c:tx>
          <c:marker>
            <c:symbol val="none"/>
          </c:marker>
          <c:cat>
            <c:numRef>
              <c:f>Data!$B$42:$K$42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Data!$B$47:$K$47</c:f>
              <c:numCache>
                <c:formatCode>0</c:formatCode>
                <c:ptCount val="10"/>
                <c:pt idx="0">
                  <c:v>572.25</c:v>
                </c:pt>
                <c:pt idx="1">
                  <c:v>664.125</c:v>
                </c:pt>
                <c:pt idx="2">
                  <c:v>694.75</c:v>
                </c:pt>
                <c:pt idx="3">
                  <c:v>684.22242000000006</c:v>
                </c:pt>
                <c:pt idx="4">
                  <c:v>895.45243200000004</c:v>
                </c:pt>
                <c:pt idx="5">
                  <c:v>1094.284856</c:v>
                </c:pt>
                <c:pt idx="6">
                  <c:v>1289.199590857143</c:v>
                </c:pt>
                <c:pt idx="7">
                  <c:v>1466.1317420000003</c:v>
                </c:pt>
                <c:pt idx="8">
                  <c:v>1633.8084906666672</c:v>
                </c:pt>
                <c:pt idx="9">
                  <c:v>1797.7121144000005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Data!$A$48</c:f>
              <c:strCache>
                <c:ptCount val="1"/>
                <c:pt idx="0">
                  <c:v>Option 5 - subscription in 2019</c:v>
                </c:pt>
              </c:strCache>
            </c:strRef>
          </c:tx>
          <c:marker>
            <c:symbol val="none"/>
          </c:marker>
          <c:cat>
            <c:numRef>
              <c:f>Data!$B$42:$K$42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Data!$B$48:$K$48</c:f>
              <c:numCache>
                <c:formatCode>0</c:formatCode>
                <c:ptCount val="10"/>
                <c:pt idx="0">
                  <c:v>572.25</c:v>
                </c:pt>
                <c:pt idx="1">
                  <c:v>600.86249999999995</c:v>
                </c:pt>
                <c:pt idx="2">
                  <c:v>680.57499999999993</c:v>
                </c:pt>
                <c:pt idx="3">
                  <c:v>741.43124999999998</c:v>
                </c:pt>
                <c:pt idx="4">
                  <c:v>796.42499999999995</c:v>
                </c:pt>
                <c:pt idx="5">
                  <c:v>1011.7619960000001</c:v>
                </c:pt>
                <c:pt idx="6">
                  <c:v>1218.465710857143</c:v>
                </c:pt>
                <c:pt idx="7">
                  <c:v>1404.2395970000002</c:v>
                </c:pt>
                <c:pt idx="8">
                  <c:v>1578.7932506666668</c:v>
                </c:pt>
                <c:pt idx="9">
                  <c:v>1748.1983984000005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Data!$A$49</c:f>
              <c:strCache>
                <c:ptCount val="1"/>
                <c:pt idx="0">
                  <c:v>Option 6 - abandon maintenance, subscription in 2020</c:v>
                </c:pt>
              </c:strCache>
            </c:strRef>
          </c:tx>
          <c:marker>
            <c:symbol val="none"/>
          </c:marker>
          <c:cat>
            <c:numRef>
              <c:f>Data!$B$42:$K$42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Data!$B$49:$K$49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462.00000000000006</c:v>
                </c:pt>
                <c:pt idx="4">
                  <c:v>776.16000000000008</c:v>
                </c:pt>
                <c:pt idx="5">
                  <c:v>1019.4800000000001</c:v>
                </c:pt>
                <c:pt idx="6">
                  <c:v>1225.2240000000004</c:v>
                </c:pt>
                <c:pt idx="7">
                  <c:v>1410.2781000000004</c:v>
                </c:pt>
                <c:pt idx="8">
                  <c:v>1584.2719200000004</c:v>
                </c:pt>
                <c:pt idx="9">
                  <c:v>1753.2292008000004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Data!$A$50</c:f>
              <c:strCache>
                <c:ptCount val="1"/>
                <c:pt idx="0">
                  <c:v>Option 7 - abandon maintenance, subscription in 2022</c:v>
                </c:pt>
              </c:strCache>
            </c:strRef>
          </c:tx>
          <c:marker>
            <c:symbol val="none"/>
          </c:marker>
          <c:cat>
            <c:numRef>
              <c:f>Data!$B$42:$K$42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Data!$B$50:$K$50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372.68000000000012</c:v>
                </c:pt>
                <c:pt idx="6">
                  <c:v>670.8240000000003</c:v>
                </c:pt>
                <c:pt idx="7">
                  <c:v>925.17810000000031</c:v>
                </c:pt>
                <c:pt idx="8">
                  <c:v>1153.0719200000005</c:v>
                </c:pt>
                <c:pt idx="9">
                  <c:v>1365.1492008000007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Data!$A$51</c:f>
              <c:strCache>
                <c:ptCount val="1"/>
                <c:pt idx="0">
                  <c:v>Option 8 - abandon maintenance, subscription in 2022 (3-year 50% discount)</c:v>
                </c:pt>
              </c:strCache>
            </c:strRef>
          </c:tx>
          <c:marker>
            <c:symbol val="none"/>
          </c:marker>
          <c:cat>
            <c:numRef>
              <c:f>Data!$B$42:$K$42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Data!$B$51:$K$51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186.34000000000006</c:v>
                </c:pt>
                <c:pt idx="6">
                  <c:v>335.41200000000015</c:v>
                </c:pt>
                <c:pt idx="7">
                  <c:v>462.58905000000016</c:v>
                </c:pt>
                <c:pt idx="8">
                  <c:v>741.88165333333359</c:v>
                </c:pt>
                <c:pt idx="9">
                  <c:v>995.07796080000048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Data!$A$52</c:f>
              <c:strCache>
                <c:ptCount val="1"/>
                <c:pt idx="0">
                  <c:v>Option 9 - BricsCAD Pro with maintenance</c:v>
                </c:pt>
              </c:strCache>
            </c:strRef>
          </c:tx>
          <c:marker>
            <c:symbol val="none"/>
          </c:marker>
          <c:cat>
            <c:numRef>
              <c:f>Data!$B$42:$K$42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Data!$B$52:$K$52</c:f>
              <c:numCache>
                <c:formatCode>0</c:formatCode>
                <c:ptCount val="10"/>
                <c:pt idx="0">
                  <c:v>880</c:v>
                </c:pt>
                <c:pt idx="1">
                  <c:v>569.25</c:v>
                </c:pt>
                <c:pt idx="2">
                  <c:v>474.2833333333333</c:v>
                </c:pt>
                <c:pt idx="3">
                  <c:v>433.90875</c:v>
                </c:pt>
                <c:pt idx="4">
                  <c:v>415.93970000000002</c:v>
                </c:pt>
                <c:pt idx="5">
                  <c:v>409.69472500000001</c:v>
                </c:pt>
                <c:pt idx="6">
                  <c:v>410.6407407142857</c:v>
                </c:pt>
                <c:pt idx="7">
                  <c:v>416.55421293750004</c:v>
                </c:pt>
                <c:pt idx="8">
                  <c:v>426.24189709444448</c:v>
                </c:pt>
                <c:pt idx="9">
                  <c:v>439.02947812350004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Data!$A$53</c:f>
              <c:strCache>
                <c:ptCount val="1"/>
                <c:pt idx="0">
                  <c:v>Option 10 - BricsCAD Pro with maintenance in 2020</c:v>
                </c:pt>
              </c:strCache>
            </c:strRef>
          </c:tx>
          <c:marker>
            <c:symbol val="none"/>
          </c:marker>
          <c:cat>
            <c:numRef>
              <c:f>Data!$B$42:$K$42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Data!$B$53:$K$53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292.82000000000005</c:v>
                </c:pt>
                <c:pt idx="4">
                  <c:v>303.06870000000004</c:v>
                </c:pt>
                <c:pt idx="5">
                  <c:v>315.63555833333339</c:v>
                </c:pt>
                <c:pt idx="6">
                  <c:v>330.01859785714294</c:v>
                </c:pt>
                <c:pt idx="7">
                  <c:v>346.00983793750009</c:v>
                </c:pt>
                <c:pt idx="8">
                  <c:v>363.53578598333343</c:v>
                </c:pt>
                <c:pt idx="9">
                  <c:v>382.59397812350011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00864"/>
        <c:axId val="58902400"/>
      </c:lineChart>
      <c:catAx>
        <c:axId val="5890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902400"/>
        <c:crosses val="autoZero"/>
        <c:auto val="1"/>
        <c:lblAlgn val="ctr"/>
        <c:lblOffset val="100"/>
        <c:noMultiLvlLbl val="0"/>
      </c:catAx>
      <c:valAx>
        <c:axId val="5890240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8900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342900</xdr:colOff>
      <xdr:row>31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1381124</xdr:colOff>
      <xdr:row>33</xdr:row>
      <xdr:rowOff>9524</xdr:rowOff>
    </xdr:from>
    <xdr:to>
      <xdr:col>15</xdr:col>
      <xdr:colOff>352424</xdr:colOff>
      <xdr:row>63</xdr:row>
      <xdr:rowOff>95249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15</xdr:col>
      <xdr:colOff>361950</xdr:colOff>
      <xdr:row>95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log.cadnauseam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workbookViewId="0">
      <selection activeCell="B4" sqref="B4"/>
    </sheetView>
  </sheetViews>
  <sheetFormatPr defaultRowHeight="15" x14ac:dyDescent="0.25"/>
  <cols>
    <col min="1" max="1" width="75.7109375" style="3" customWidth="1"/>
    <col min="2" max="11" width="6.7109375" style="3" customWidth="1"/>
    <col min="12" max="12" width="1.7109375" style="3" customWidth="1"/>
    <col min="13" max="15" width="8.7109375" style="3" customWidth="1"/>
    <col min="16" max="16" width="1.7109375" style="3" customWidth="1"/>
    <col min="17" max="19" width="8.7109375" style="3" customWidth="1"/>
    <col min="20" max="20" width="1.7109375" style="3" customWidth="1"/>
    <col min="21" max="23" width="8.7109375" style="3" customWidth="1"/>
    <col min="24" max="16384" width="9.140625" style="3"/>
  </cols>
  <sheetData>
    <row r="1" spans="1:23" ht="20.25" thickBot="1" x14ac:dyDescent="0.35">
      <c r="A1" s="10" t="s">
        <v>20</v>
      </c>
      <c r="D1" s="20" t="s">
        <v>34</v>
      </c>
      <c r="E1" s="20"/>
      <c r="F1" s="20"/>
      <c r="G1" s="20"/>
      <c r="H1" s="20" t="s">
        <v>35</v>
      </c>
      <c r="I1" s="20"/>
      <c r="J1" s="20"/>
      <c r="K1" s="20"/>
    </row>
    <row r="2" spans="1:23" ht="7.5" customHeight="1" thickTop="1" x14ac:dyDescent="0.3">
      <c r="A2" s="5"/>
    </row>
    <row r="3" spans="1:23" ht="15.75" thickBot="1" x14ac:dyDescent="0.3">
      <c r="A3" s="19" t="s">
        <v>19</v>
      </c>
      <c r="B3" s="19"/>
      <c r="D3" s="19" t="s">
        <v>28</v>
      </c>
      <c r="E3" s="19"/>
      <c r="F3" s="19"/>
      <c r="G3" s="19"/>
      <c r="H3" s="19"/>
      <c r="I3" s="19"/>
      <c r="J3" s="19"/>
      <c r="K3" s="19"/>
    </row>
    <row r="4" spans="1:23" x14ac:dyDescent="0.25">
      <c r="A4" s="3" t="s">
        <v>4</v>
      </c>
      <c r="B4" s="18">
        <v>545</v>
      </c>
      <c r="D4" s="26"/>
      <c r="E4" s="21" t="s">
        <v>36</v>
      </c>
      <c r="F4" s="21"/>
      <c r="G4" s="21"/>
      <c r="H4" s="21"/>
      <c r="I4" s="21"/>
      <c r="J4" s="21"/>
      <c r="K4" s="21"/>
    </row>
    <row r="5" spans="1:23" x14ac:dyDescent="0.25">
      <c r="A5" s="3" t="s">
        <v>5</v>
      </c>
      <c r="B5" s="18">
        <v>1680</v>
      </c>
      <c r="D5" s="22"/>
      <c r="E5" s="21" t="s">
        <v>29</v>
      </c>
      <c r="F5" s="21"/>
      <c r="G5" s="21"/>
      <c r="H5" s="21"/>
      <c r="I5" s="21"/>
      <c r="J5" s="21"/>
      <c r="K5" s="21"/>
    </row>
    <row r="6" spans="1:23" x14ac:dyDescent="0.25">
      <c r="A6" s="3" t="s">
        <v>25</v>
      </c>
      <c r="B6" s="17">
        <v>0.2</v>
      </c>
      <c r="D6" s="23"/>
      <c r="E6" s="16" t="s">
        <v>30</v>
      </c>
      <c r="F6" s="16"/>
      <c r="G6" s="16"/>
      <c r="H6" s="16"/>
      <c r="I6" s="16"/>
      <c r="J6" s="16"/>
      <c r="K6" s="16"/>
    </row>
    <row r="7" spans="1:23" x14ac:dyDescent="0.25">
      <c r="A7" s="3" t="s">
        <v>26</v>
      </c>
      <c r="B7" s="17">
        <v>0.1</v>
      </c>
      <c r="D7" s="24"/>
      <c r="E7" s="16" t="s">
        <v>31</v>
      </c>
      <c r="F7" s="16"/>
      <c r="G7" s="16"/>
      <c r="H7" s="16"/>
      <c r="I7" s="16"/>
      <c r="J7" s="16"/>
      <c r="K7" s="16"/>
    </row>
    <row r="8" spans="1:23" x14ac:dyDescent="0.25">
      <c r="A8" s="3" t="s">
        <v>27</v>
      </c>
      <c r="B8" s="17">
        <v>1.6</v>
      </c>
      <c r="D8" s="25"/>
      <c r="E8" s="16" t="s">
        <v>32</v>
      </c>
      <c r="F8" s="16"/>
      <c r="G8" s="16"/>
      <c r="H8" s="16"/>
      <c r="I8" s="16"/>
      <c r="J8" s="16"/>
      <c r="K8" s="16"/>
    </row>
    <row r="9" spans="1:23" x14ac:dyDescent="0.25">
      <c r="A9" s="3" t="s">
        <v>15</v>
      </c>
      <c r="B9" s="18">
        <v>880</v>
      </c>
      <c r="D9" s="2"/>
      <c r="E9" s="16" t="s">
        <v>33</v>
      </c>
      <c r="F9" s="16"/>
      <c r="G9" s="16"/>
      <c r="H9" s="16"/>
      <c r="I9" s="16"/>
      <c r="J9" s="16"/>
      <c r="K9" s="16"/>
    </row>
    <row r="10" spans="1:23" x14ac:dyDescent="0.25">
      <c r="A10" s="3" t="s">
        <v>14</v>
      </c>
      <c r="B10" s="18">
        <v>235</v>
      </c>
    </row>
    <row r="11" spans="1:23" x14ac:dyDescent="0.25">
      <c r="A11" s="3" t="s">
        <v>37</v>
      </c>
      <c r="B11" s="17">
        <v>0.1</v>
      </c>
    </row>
    <row r="12" spans="1:23" ht="7.5" customHeight="1" x14ac:dyDescent="0.3">
      <c r="A12" s="5"/>
    </row>
    <row r="13" spans="1:23" ht="16.5" thickBot="1" x14ac:dyDescent="0.3">
      <c r="A13" s="11" t="s">
        <v>0</v>
      </c>
      <c r="M13" s="12" t="str">
        <f>A41</f>
        <v>Average Annual Costs</v>
      </c>
      <c r="N13" s="12"/>
      <c r="O13" s="12"/>
      <c r="Q13" s="12" t="str">
        <f>A27</f>
        <v>Cumulative Costs</v>
      </c>
      <c r="R13" s="12"/>
      <c r="S13" s="12"/>
      <c r="U13" s="12" t="s">
        <v>22</v>
      </c>
      <c r="V13" s="12"/>
      <c r="W13" s="12"/>
    </row>
    <row r="14" spans="1:23" ht="15.75" x14ac:dyDescent="0.25">
      <c r="B14" s="6">
        <v>2017</v>
      </c>
      <c r="C14" s="6">
        <f>+B14+1</f>
        <v>2018</v>
      </c>
      <c r="D14" s="6">
        <f t="shared" ref="D14:K14" si="0">+C14+1</f>
        <v>2019</v>
      </c>
      <c r="E14" s="6">
        <f t="shared" si="0"/>
        <v>2020</v>
      </c>
      <c r="F14" s="6">
        <f t="shared" si="0"/>
        <v>2021</v>
      </c>
      <c r="G14" s="6">
        <f t="shared" si="0"/>
        <v>2022</v>
      </c>
      <c r="H14" s="6">
        <f t="shared" si="0"/>
        <v>2023</v>
      </c>
      <c r="I14" s="6">
        <f t="shared" si="0"/>
        <v>2024</v>
      </c>
      <c r="J14" s="6">
        <f t="shared" si="0"/>
        <v>2025</v>
      </c>
      <c r="K14" s="6">
        <f t="shared" si="0"/>
        <v>2026</v>
      </c>
      <c r="M14" s="6" t="s">
        <v>16</v>
      </c>
      <c r="N14" s="6" t="s">
        <v>17</v>
      </c>
      <c r="O14" s="6" t="s">
        <v>18</v>
      </c>
      <c r="Q14" s="6" t="s">
        <v>16</v>
      </c>
      <c r="R14" s="6" t="s">
        <v>17</v>
      </c>
      <c r="S14" s="6" t="s">
        <v>18</v>
      </c>
      <c r="U14" s="6" t="s">
        <v>16</v>
      </c>
      <c r="V14" s="6" t="s">
        <v>17</v>
      </c>
      <c r="W14" s="6" t="s">
        <v>18</v>
      </c>
    </row>
    <row r="15" spans="1:23" x14ac:dyDescent="0.25">
      <c r="A15" s="3" t="s">
        <v>3</v>
      </c>
      <c r="B15" s="22">
        <v>0</v>
      </c>
      <c r="C15" s="22">
        <f>B15</f>
        <v>0</v>
      </c>
      <c r="D15" s="22">
        <f t="shared" ref="D15:K15" si="1">C15</f>
        <v>0</v>
      </c>
      <c r="E15" s="22">
        <f t="shared" si="1"/>
        <v>0</v>
      </c>
      <c r="F15" s="22">
        <f t="shared" si="1"/>
        <v>0</v>
      </c>
      <c r="G15" s="22">
        <f t="shared" si="1"/>
        <v>0</v>
      </c>
      <c r="H15" s="22">
        <f t="shared" si="1"/>
        <v>0</v>
      </c>
      <c r="I15" s="22">
        <f t="shared" si="1"/>
        <v>0</v>
      </c>
      <c r="J15" s="22">
        <f t="shared" si="1"/>
        <v>0</v>
      </c>
      <c r="K15" s="22">
        <f t="shared" si="1"/>
        <v>0</v>
      </c>
      <c r="M15" s="7">
        <f>AVERAGE($B15:D15)</f>
        <v>0</v>
      </c>
      <c r="N15" s="8">
        <f>AVERAGE($B15:F15)</f>
        <v>0</v>
      </c>
      <c r="O15" s="9">
        <f>AVERAGE($B15:K15)</f>
        <v>0</v>
      </c>
      <c r="P15" s="4"/>
      <c r="Q15" s="7">
        <f>SUM($B15:D15)</f>
        <v>0</v>
      </c>
      <c r="R15" s="8">
        <f>SUM($B15:F15)</f>
        <v>0</v>
      </c>
      <c r="S15" s="9">
        <f>SUM($B15:K15)</f>
        <v>0</v>
      </c>
      <c r="T15" s="4"/>
      <c r="U15" s="13">
        <f>RANK(Q15,Q$15:Q$25,1)</f>
        <v>1</v>
      </c>
      <c r="V15" s="14">
        <f t="shared" ref="V15:V25" si="2">RANK(R15,R$15:R$25,1)</f>
        <v>1</v>
      </c>
      <c r="W15" s="15">
        <f t="shared" ref="W15:W25" si="3">RANK(S15,S$15:S$25,1)</f>
        <v>1</v>
      </c>
    </row>
    <row r="16" spans="1:23" x14ac:dyDescent="0.25">
      <c r="A16" s="3" t="s">
        <v>21</v>
      </c>
      <c r="B16" s="23">
        <f>$B$4*1.05</f>
        <v>572.25</v>
      </c>
      <c r="C16" s="23">
        <f>+B16*1.1</f>
        <v>629.47500000000002</v>
      </c>
      <c r="D16" s="23">
        <f>+C16*1.2</f>
        <v>755.37</v>
      </c>
      <c r="E16" s="23">
        <f>D16*(1+$B$6)</f>
        <v>906.44399999999996</v>
      </c>
      <c r="F16" s="23">
        <f t="shared" ref="F16:K16" si="4">E16*(1+$B$6)</f>
        <v>1087.7328</v>
      </c>
      <c r="G16" s="23">
        <f t="shared" si="4"/>
        <v>1305.27936</v>
      </c>
      <c r="H16" s="23">
        <f t="shared" si="4"/>
        <v>1566.3352319999999</v>
      </c>
      <c r="I16" s="23">
        <f t="shared" si="4"/>
        <v>1879.6022783999997</v>
      </c>
      <c r="J16" s="23">
        <f t="shared" si="4"/>
        <v>2255.5227340799997</v>
      </c>
      <c r="K16" s="23">
        <f t="shared" si="4"/>
        <v>2706.6272808959998</v>
      </c>
      <c r="M16" s="7">
        <f>AVERAGE($B16:D16)</f>
        <v>652.3649999999999</v>
      </c>
      <c r="N16" s="8">
        <f>AVERAGE($B16:F16)</f>
        <v>790.25435999999991</v>
      </c>
      <c r="O16" s="9">
        <f>AVERAGE($B16:K16)</f>
        <v>1366.4638685375999</v>
      </c>
      <c r="P16" s="4"/>
      <c r="Q16" s="7">
        <f>SUM($B16:D16)</f>
        <v>1957.0949999999998</v>
      </c>
      <c r="R16" s="8">
        <f>SUM($B16:F16)</f>
        <v>3951.2717999999995</v>
      </c>
      <c r="S16" s="9">
        <f>SUM($B16:K16)</f>
        <v>13664.638685375998</v>
      </c>
      <c r="T16" s="4"/>
      <c r="U16" s="13">
        <f t="shared" ref="U16:U25" si="5">RANK(Q16,Q$15:Q$25,1)</f>
        <v>7</v>
      </c>
      <c r="V16" s="14">
        <f t="shared" si="2"/>
        <v>7</v>
      </c>
      <c r="W16" s="15">
        <f t="shared" si="3"/>
        <v>6</v>
      </c>
    </row>
    <row r="17" spans="1:23" x14ac:dyDescent="0.25">
      <c r="A17" s="3" t="s">
        <v>2</v>
      </c>
      <c r="B17" s="24">
        <f>$B$5</f>
        <v>1680</v>
      </c>
      <c r="C17" s="24">
        <f>B17</f>
        <v>1680</v>
      </c>
      <c r="D17" s="24">
        <f t="shared" ref="D17" si="6">C17</f>
        <v>1680</v>
      </c>
      <c r="E17" s="24">
        <f>D17*(1+$B$7)</f>
        <v>1848.0000000000002</v>
      </c>
      <c r="F17" s="24">
        <f t="shared" ref="F17:K17" si="7">E17*(1+$B$7)</f>
        <v>2032.8000000000004</v>
      </c>
      <c r="G17" s="24">
        <f t="shared" si="7"/>
        <v>2236.0800000000008</v>
      </c>
      <c r="H17" s="24">
        <f t="shared" si="7"/>
        <v>2459.688000000001</v>
      </c>
      <c r="I17" s="24">
        <f t="shared" si="7"/>
        <v>2705.6568000000011</v>
      </c>
      <c r="J17" s="24">
        <f t="shared" si="7"/>
        <v>2976.2224800000013</v>
      </c>
      <c r="K17" s="24">
        <f t="shared" si="7"/>
        <v>3273.8447280000019</v>
      </c>
      <c r="M17" s="7">
        <f>AVERAGE($B17:D17)</f>
        <v>1680</v>
      </c>
      <c r="N17" s="8">
        <f>AVERAGE($B17:F17)</f>
        <v>1784.1600000000003</v>
      </c>
      <c r="O17" s="9">
        <f>AVERAGE($B17:K17)</f>
        <v>2257.2292008000004</v>
      </c>
      <c r="P17" s="4"/>
      <c r="Q17" s="7">
        <f>SUM($B17:D17)</f>
        <v>5040</v>
      </c>
      <c r="R17" s="8">
        <f>SUM($B17:F17)</f>
        <v>8920.8000000000011</v>
      </c>
      <c r="S17" s="9">
        <f>SUM($B17:K17)</f>
        <v>22572.292008000004</v>
      </c>
      <c r="T17" s="4"/>
      <c r="U17" s="13">
        <f t="shared" si="5"/>
        <v>11</v>
      </c>
      <c r="V17" s="14">
        <f t="shared" si="2"/>
        <v>11</v>
      </c>
      <c r="W17" s="15">
        <f t="shared" si="3"/>
        <v>11</v>
      </c>
    </row>
    <row r="18" spans="1:23" x14ac:dyDescent="0.25">
      <c r="A18" s="3" t="s">
        <v>6</v>
      </c>
      <c r="B18" s="24">
        <f>B$17*0.4</f>
        <v>672</v>
      </c>
      <c r="C18" s="24">
        <f t="shared" ref="C18:D18" si="8">C$17*0.4</f>
        <v>672</v>
      </c>
      <c r="D18" s="24">
        <f t="shared" si="8"/>
        <v>672</v>
      </c>
      <c r="E18" s="24">
        <f>MIN(E$16*$B$8,E$17-1)</f>
        <v>1450.3104000000001</v>
      </c>
      <c r="F18" s="24">
        <f>MIN(F$16*$B$8,F$17-1)</f>
        <v>1740.37248</v>
      </c>
      <c r="G18" s="24">
        <f>MIN(G$16*$B$8,G$17-1)</f>
        <v>2088.4469760000002</v>
      </c>
      <c r="H18" s="24">
        <f>MIN(H$16*$B$8,H$17-1)</f>
        <v>2458.688000000001</v>
      </c>
      <c r="I18" s="24">
        <f>MIN(I$16*$B$8,I$17-1)</f>
        <v>2704.6568000000011</v>
      </c>
      <c r="J18" s="24">
        <f>MIN(J$16*$B$8,J$17-1)</f>
        <v>2975.2224800000013</v>
      </c>
      <c r="K18" s="24">
        <f>MIN(K$16*$B$8,K$17-1)</f>
        <v>3272.8447280000019</v>
      </c>
      <c r="M18" s="7">
        <f>AVERAGE($B18:D18)</f>
        <v>672</v>
      </c>
      <c r="N18" s="8">
        <f>AVERAGE($B18:F18)</f>
        <v>1041.3365760000002</v>
      </c>
      <c r="O18" s="9">
        <f>AVERAGE($B18:K18)</f>
        <v>1870.6541864000005</v>
      </c>
      <c r="P18" s="4"/>
      <c r="Q18" s="7">
        <f>SUM($B18:D18)</f>
        <v>2016</v>
      </c>
      <c r="R18" s="8">
        <f>SUM($B18:F18)</f>
        <v>5206.6828800000003</v>
      </c>
      <c r="S18" s="9">
        <f>SUM($B18:K18)</f>
        <v>18706.541864000006</v>
      </c>
      <c r="T18" s="4"/>
      <c r="U18" s="13">
        <f t="shared" si="5"/>
        <v>8</v>
      </c>
      <c r="V18" s="14">
        <f t="shared" si="2"/>
        <v>10</v>
      </c>
      <c r="W18" s="15">
        <f t="shared" si="3"/>
        <v>10</v>
      </c>
    </row>
    <row r="19" spans="1:23" x14ac:dyDescent="0.25">
      <c r="A19" s="3" t="s">
        <v>7</v>
      </c>
      <c r="B19" s="23">
        <f>B$16</f>
        <v>572.25</v>
      </c>
      <c r="C19" s="24">
        <f>C$17*0.45</f>
        <v>756</v>
      </c>
      <c r="D19" s="24">
        <f>D$17*0.45</f>
        <v>756</v>
      </c>
      <c r="E19" s="24">
        <f>E$18*0.45</f>
        <v>652.63968</v>
      </c>
      <c r="F19" s="24">
        <f>MIN(F$16*$B$8,F$17-1)</f>
        <v>1740.37248</v>
      </c>
      <c r="G19" s="24">
        <f>MIN(G$16*$B$8,G$17-1)</f>
        <v>2088.4469760000002</v>
      </c>
      <c r="H19" s="24">
        <f>MIN(H$16*$B$8,H$17-1)</f>
        <v>2458.688000000001</v>
      </c>
      <c r="I19" s="24">
        <f>MIN(I$16*$B$8,I$17-1)</f>
        <v>2704.6568000000011</v>
      </c>
      <c r="J19" s="24">
        <f>MIN(J$16*$B$8,J$17-1)</f>
        <v>2975.2224800000013</v>
      </c>
      <c r="K19" s="24">
        <f>MIN(K$16*$B$8,K$17-1)</f>
        <v>3272.8447280000019</v>
      </c>
      <c r="M19" s="7">
        <f>AVERAGE($B19:D19)</f>
        <v>694.75</v>
      </c>
      <c r="N19" s="8">
        <f>AVERAGE($B19:F19)</f>
        <v>895.45243200000004</v>
      </c>
      <c r="O19" s="9">
        <f>AVERAGE($B19:K19)</f>
        <v>1797.7121144000005</v>
      </c>
      <c r="P19" s="4"/>
      <c r="Q19" s="7">
        <f>SUM($B19:D19)</f>
        <v>2084.25</v>
      </c>
      <c r="R19" s="8">
        <f>SUM($B19:F19)</f>
        <v>4477.2621600000002</v>
      </c>
      <c r="S19" s="9">
        <f>SUM($B19:K19)</f>
        <v>17977.121144000004</v>
      </c>
      <c r="T19" s="4"/>
      <c r="U19" s="13">
        <f t="shared" si="5"/>
        <v>10</v>
      </c>
      <c r="V19" s="14">
        <f t="shared" si="2"/>
        <v>9</v>
      </c>
      <c r="W19" s="15">
        <f t="shared" si="3"/>
        <v>9</v>
      </c>
    </row>
    <row r="20" spans="1:23" x14ac:dyDescent="0.25">
      <c r="A20" s="3" t="s">
        <v>8</v>
      </c>
      <c r="B20" s="23">
        <f>B$16</f>
        <v>572.25</v>
      </c>
      <c r="C20" s="23">
        <f>C$16</f>
        <v>629.47500000000002</v>
      </c>
      <c r="D20" s="24">
        <f>D$17*0.5</f>
        <v>840</v>
      </c>
      <c r="E20" s="24">
        <f t="shared" ref="E20:F20" si="9">E$17*0.5</f>
        <v>924.00000000000011</v>
      </c>
      <c r="F20" s="24">
        <f t="shared" si="9"/>
        <v>1016.4000000000002</v>
      </c>
      <c r="G20" s="24">
        <f>MIN(G$16*$B$8,G$17-1)</f>
        <v>2088.4469760000002</v>
      </c>
      <c r="H20" s="24">
        <f>MIN(H$16*$B$8,H$17-1)</f>
        <v>2458.688000000001</v>
      </c>
      <c r="I20" s="24">
        <f>MIN(I$16*$B$8,I$17-1)</f>
        <v>2704.6568000000011</v>
      </c>
      <c r="J20" s="24">
        <f>MIN(J$16*$B$8,J$17-1)</f>
        <v>2975.2224800000013</v>
      </c>
      <c r="K20" s="24">
        <f>MIN(K$16*$B$8,K$17-1)</f>
        <v>3272.8447280000019</v>
      </c>
      <c r="M20" s="7">
        <f>AVERAGE($B20:D20)</f>
        <v>680.57499999999993</v>
      </c>
      <c r="N20" s="8">
        <f>AVERAGE($B20:F20)</f>
        <v>796.42499999999995</v>
      </c>
      <c r="O20" s="9">
        <f>AVERAGE($B20:K20)</f>
        <v>1748.1983984000005</v>
      </c>
      <c r="P20" s="4"/>
      <c r="Q20" s="7">
        <f>SUM($B20:D20)</f>
        <v>2041.7249999999999</v>
      </c>
      <c r="R20" s="8">
        <f>SUM($B20:F20)</f>
        <v>3982.125</v>
      </c>
      <c r="S20" s="9">
        <f>SUM($B20:K20)</f>
        <v>17481.983984000006</v>
      </c>
      <c r="T20" s="4"/>
      <c r="U20" s="13">
        <f t="shared" si="5"/>
        <v>9</v>
      </c>
      <c r="V20" s="14">
        <f t="shared" si="2"/>
        <v>8</v>
      </c>
      <c r="W20" s="15">
        <f t="shared" si="3"/>
        <v>7</v>
      </c>
    </row>
    <row r="21" spans="1:23" x14ac:dyDescent="0.25">
      <c r="A21" s="3" t="s">
        <v>9</v>
      </c>
      <c r="B21" s="22">
        <v>0</v>
      </c>
      <c r="C21" s="22">
        <v>0</v>
      </c>
      <c r="D21" s="22">
        <v>0</v>
      </c>
      <c r="E21" s="24">
        <f>E$17</f>
        <v>1848.0000000000002</v>
      </c>
      <c r="F21" s="24">
        <f t="shared" ref="F21:K23" si="10">F$17</f>
        <v>2032.8000000000004</v>
      </c>
      <c r="G21" s="24">
        <f t="shared" si="10"/>
        <v>2236.0800000000008</v>
      </c>
      <c r="H21" s="24">
        <f t="shared" si="10"/>
        <v>2459.688000000001</v>
      </c>
      <c r="I21" s="24">
        <f t="shared" si="10"/>
        <v>2705.6568000000011</v>
      </c>
      <c r="J21" s="24">
        <f t="shared" si="10"/>
        <v>2976.2224800000013</v>
      </c>
      <c r="K21" s="24">
        <f t="shared" si="10"/>
        <v>3273.8447280000019</v>
      </c>
      <c r="M21" s="7">
        <f>AVERAGE($B21:D21)</f>
        <v>0</v>
      </c>
      <c r="N21" s="8">
        <f>AVERAGE($B21:F21)</f>
        <v>776.16000000000008</v>
      </c>
      <c r="O21" s="9">
        <f>AVERAGE($B21:K21)</f>
        <v>1753.2292008000004</v>
      </c>
      <c r="P21" s="4"/>
      <c r="Q21" s="7">
        <f>SUM($B21:D21)</f>
        <v>0</v>
      </c>
      <c r="R21" s="8">
        <f>SUM($B21:F21)</f>
        <v>3880.8000000000006</v>
      </c>
      <c r="S21" s="9">
        <f>SUM($B21:K21)</f>
        <v>17532.292008000004</v>
      </c>
      <c r="T21" s="4"/>
      <c r="U21" s="13">
        <f t="shared" si="5"/>
        <v>1</v>
      </c>
      <c r="V21" s="14">
        <f t="shared" si="2"/>
        <v>6</v>
      </c>
      <c r="W21" s="15">
        <f t="shared" si="3"/>
        <v>8</v>
      </c>
    </row>
    <row r="22" spans="1:23" x14ac:dyDescent="0.25">
      <c r="A22" s="3" t="s">
        <v>10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4">
        <f t="shared" si="10"/>
        <v>2236.0800000000008</v>
      </c>
      <c r="H22" s="24">
        <f t="shared" si="10"/>
        <v>2459.688000000001</v>
      </c>
      <c r="I22" s="24">
        <f t="shared" si="10"/>
        <v>2705.6568000000011</v>
      </c>
      <c r="J22" s="24">
        <f t="shared" si="10"/>
        <v>2976.2224800000013</v>
      </c>
      <c r="K22" s="24">
        <f t="shared" si="10"/>
        <v>3273.8447280000019</v>
      </c>
      <c r="M22" s="7">
        <f>AVERAGE($B22:D22)</f>
        <v>0</v>
      </c>
      <c r="N22" s="8">
        <f>AVERAGE($B22:F22)</f>
        <v>0</v>
      </c>
      <c r="O22" s="9">
        <f>AVERAGE($B22:K22)</f>
        <v>1365.1492008000007</v>
      </c>
      <c r="P22" s="4"/>
      <c r="Q22" s="7">
        <f>SUM($B22:D22)</f>
        <v>0</v>
      </c>
      <c r="R22" s="8">
        <f>SUM($B22:F22)</f>
        <v>0</v>
      </c>
      <c r="S22" s="9">
        <f>SUM($B22:K22)</f>
        <v>13651.492008000007</v>
      </c>
      <c r="T22" s="4"/>
      <c r="U22" s="13">
        <f t="shared" si="5"/>
        <v>1</v>
      </c>
      <c r="V22" s="14">
        <f t="shared" si="2"/>
        <v>1</v>
      </c>
      <c r="W22" s="15">
        <f t="shared" si="3"/>
        <v>5</v>
      </c>
    </row>
    <row r="23" spans="1:23" x14ac:dyDescent="0.25">
      <c r="A23" s="3" t="s">
        <v>11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4">
        <f>G$17*0.5</f>
        <v>1118.0400000000004</v>
      </c>
      <c r="H23" s="24">
        <f t="shared" ref="H23:I23" si="11">H$17*0.5</f>
        <v>1229.8440000000005</v>
      </c>
      <c r="I23" s="24">
        <f t="shared" si="11"/>
        <v>1352.8284000000006</v>
      </c>
      <c r="J23" s="24">
        <f t="shared" si="10"/>
        <v>2976.2224800000013</v>
      </c>
      <c r="K23" s="24">
        <f t="shared" si="10"/>
        <v>3273.8447280000019</v>
      </c>
      <c r="M23" s="7">
        <f>AVERAGE($B23:D23)</f>
        <v>0</v>
      </c>
      <c r="N23" s="8">
        <f>AVERAGE($B23:F23)</f>
        <v>0</v>
      </c>
      <c r="O23" s="9">
        <f>AVERAGE($B23:K23)</f>
        <v>995.07796080000048</v>
      </c>
      <c r="P23" s="4"/>
      <c r="Q23" s="7">
        <f>SUM($B23:D23)</f>
        <v>0</v>
      </c>
      <c r="R23" s="8">
        <f>SUM($B23:F23)</f>
        <v>0</v>
      </c>
      <c r="S23" s="9">
        <f>SUM($B23:K23)</f>
        <v>9950.7796080000044</v>
      </c>
      <c r="T23" s="4"/>
      <c r="U23" s="13">
        <f t="shared" si="5"/>
        <v>1</v>
      </c>
      <c r="V23" s="14">
        <f t="shared" si="2"/>
        <v>1</v>
      </c>
      <c r="W23" s="15">
        <f t="shared" si="3"/>
        <v>4</v>
      </c>
    </row>
    <row r="24" spans="1:23" x14ac:dyDescent="0.25">
      <c r="A24" s="3" t="s">
        <v>12</v>
      </c>
      <c r="B24" s="25">
        <v>880</v>
      </c>
      <c r="C24" s="2">
        <f>$B$10*(1+$B$11)</f>
        <v>258.5</v>
      </c>
      <c r="D24" s="2">
        <f>+C24*(1+$B$11)</f>
        <v>284.35000000000002</v>
      </c>
      <c r="E24" s="2">
        <f t="shared" ref="E24:K24" si="12">+D24*(1+$B$11)</f>
        <v>312.78500000000003</v>
      </c>
      <c r="F24" s="2">
        <f t="shared" si="12"/>
        <v>344.06350000000003</v>
      </c>
      <c r="G24" s="2">
        <f t="shared" si="12"/>
        <v>378.46985000000006</v>
      </c>
      <c r="H24" s="2">
        <f t="shared" si="12"/>
        <v>416.31683500000008</v>
      </c>
      <c r="I24" s="2">
        <f t="shared" si="12"/>
        <v>457.94851850000015</v>
      </c>
      <c r="J24" s="2">
        <f t="shared" si="12"/>
        <v>503.74337035000019</v>
      </c>
      <c r="K24" s="2">
        <f t="shared" si="12"/>
        <v>554.11770738500024</v>
      </c>
      <c r="M24" s="7">
        <f>AVERAGE($B24:D24)</f>
        <v>474.2833333333333</v>
      </c>
      <c r="N24" s="8">
        <f>AVERAGE($B24:F24)</f>
        <v>415.93970000000002</v>
      </c>
      <c r="O24" s="9">
        <f>AVERAGE($B24:K24)</f>
        <v>439.02947812350004</v>
      </c>
      <c r="P24" s="4"/>
      <c r="Q24" s="7">
        <f>SUM($B24:D24)</f>
        <v>1422.85</v>
      </c>
      <c r="R24" s="8">
        <f>SUM($B24:F24)</f>
        <v>2079.6985</v>
      </c>
      <c r="S24" s="9">
        <f>SUM($B24:K24)</f>
        <v>4390.2947812350003</v>
      </c>
      <c r="T24" s="4"/>
      <c r="U24" s="13">
        <f t="shared" si="5"/>
        <v>6</v>
      </c>
      <c r="V24" s="14">
        <f t="shared" si="2"/>
        <v>5</v>
      </c>
      <c r="W24" s="15">
        <f t="shared" si="3"/>
        <v>3</v>
      </c>
    </row>
    <row r="25" spans="1:23" x14ac:dyDescent="0.25">
      <c r="A25" s="3" t="s">
        <v>13</v>
      </c>
      <c r="B25" s="22">
        <v>0</v>
      </c>
      <c r="C25" s="22">
        <v>0</v>
      </c>
      <c r="D25" s="22">
        <v>0</v>
      </c>
      <c r="E25" s="25">
        <f>$B$9*(1+$B$11)*(1+$B$11)*(1+$B$11)</f>
        <v>1171.2800000000002</v>
      </c>
      <c r="F25" s="2">
        <f>F$24</f>
        <v>344.06350000000003</v>
      </c>
      <c r="G25" s="2">
        <f t="shared" ref="G25:K25" si="13">G$24</f>
        <v>378.46985000000006</v>
      </c>
      <c r="H25" s="2">
        <f t="shared" si="13"/>
        <v>416.31683500000008</v>
      </c>
      <c r="I25" s="2">
        <f t="shared" si="13"/>
        <v>457.94851850000015</v>
      </c>
      <c r="J25" s="2">
        <f t="shared" si="13"/>
        <v>503.74337035000019</v>
      </c>
      <c r="K25" s="2">
        <f t="shared" si="13"/>
        <v>554.11770738500024</v>
      </c>
      <c r="M25" s="7">
        <f>AVERAGE($B25:D25)</f>
        <v>0</v>
      </c>
      <c r="N25" s="8">
        <f>AVERAGE($B25:F25)</f>
        <v>303.06870000000004</v>
      </c>
      <c r="O25" s="9">
        <f>AVERAGE($B25:K25)</f>
        <v>382.59397812350011</v>
      </c>
      <c r="P25" s="4"/>
      <c r="Q25" s="7">
        <f>SUM($B25:D25)</f>
        <v>0</v>
      </c>
      <c r="R25" s="8">
        <f>SUM($B25:F25)</f>
        <v>1515.3435000000002</v>
      </c>
      <c r="S25" s="9">
        <f>SUM($B25:K25)</f>
        <v>3825.9397812350012</v>
      </c>
      <c r="T25" s="4"/>
      <c r="U25" s="13">
        <f t="shared" si="5"/>
        <v>1</v>
      </c>
      <c r="V25" s="14">
        <f t="shared" si="2"/>
        <v>4</v>
      </c>
      <c r="W25" s="15">
        <f t="shared" si="3"/>
        <v>2</v>
      </c>
    </row>
    <row r="26" spans="1:23" ht="7.5" customHeight="1" x14ac:dyDescent="0.3">
      <c r="A26" s="5"/>
    </row>
    <row r="27" spans="1:23" ht="15.75" thickBot="1" x14ac:dyDescent="0.3">
      <c r="A27" s="11" t="s">
        <v>1</v>
      </c>
    </row>
    <row r="28" spans="1:23" ht="15.75" x14ac:dyDescent="0.25">
      <c r="B28" s="6">
        <f t="shared" ref="B28:K28" si="14">B14</f>
        <v>2017</v>
      </c>
      <c r="C28" s="6">
        <f t="shared" si="14"/>
        <v>2018</v>
      </c>
      <c r="D28" s="6">
        <f t="shared" si="14"/>
        <v>2019</v>
      </c>
      <c r="E28" s="6">
        <f t="shared" si="14"/>
        <v>2020</v>
      </c>
      <c r="F28" s="6">
        <f t="shared" si="14"/>
        <v>2021</v>
      </c>
      <c r="G28" s="6">
        <f t="shared" si="14"/>
        <v>2022</v>
      </c>
      <c r="H28" s="6">
        <f t="shared" si="14"/>
        <v>2023</v>
      </c>
      <c r="I28" s="6">
        <f t="shared" si="14"/>
        <v>2024</v>
      </c>
      <c r="J28" s="6">
        <f t="shared" si="14"/>
        <v>2025</v>
      </c>
      <c r="K28" s="6">
        <f t="shared" si="14"/>
        <v>2026</v>
      </c>
    </row>
    <row r="29" spans="1:23" x14ac:dyDescent="0.25">
      <c r="A29" s="3" t="str">
        <f t="shared" ref="A29:B31" si="15">A15</f>
        <v>Option 0 - drop maintenance, keep using AutoCAD</v>
      </c>
      <c r="B29" s="22">
        <f t="shared" si="15"/>
        <v>0</v>
      </c>
      <c r="C29" s="22">
        <f t="shared" ref="C29:K29" si="16">+B29+C15</f>
        <v>0</v>
      </c>
      <c r="D29" s="22">
        <f t="shared" si="16"/>
        <v>0</v>
      </c>
      <c r="E29" s="22">
        <f t="shared" si="16"/>
        <v>0</v>
      </c>
      <c r="F29" s="22">
        <f t="shared" si="16"/>
        <v>0</v>
      </c>
      <c r="G29" s="22">
        <f t="shared" si="16"/>
        <v>0</v>
      </c>
      <c r="H29" s="22">
        <f t="shared" si="16"/>
        <v>0</v>
      </c>
      <c r="I29" s="22">
        <f t="shared" si="16"/>
        <v>0</v>
      </c>
      <c r="J29" s="22">
        <f t="shared" si="16"/>
        <v>0</v>
      </c>
      <c r="K29" s="22">
        <f t="shared" si="16"/>
        <v>0</v>
      </c>
    </row>
    <row r="30" spans="1:23" x14ac:dyDescent="0.25">
      <c r="A30" s="3" t="str">
        <f t="shared" si="15"/>
        <v>Option 1 - stay on maintenance</v>
      </c>
      <c r="B30" s="23">
        <f t="shared" ref="B30" si="17">B16</f>
        <v>572.25</v>
      </c>
      <c r="C30" s="23">
        <f t="shared" ref="C30:K30" si="18">+B30+C16</f>
        <v>1201.7249999999999</v>
      </c>
      <c r="D30" s="23">
        <f t="shared" si="18"/>
        <v>1957.0949999999998</v>
      </c>
      <c r="E30" s="23">
        <f t="shared" si="18"/>
        <v>2863.5389999999998</v>
      </c>
      <c r="F30" s="23">
        <f t="shared" si="18"/>
        <v>3951.2717999999995</v>
      </c>
      <c r="G30" s="23">
        <f t="shared" si="18"/>
        <v>5256.5511599999991</v>
      </c>
      <c r="H30" s="23">
        <f t="shared" si="18"/>
        <v>6822.8863919999985</v>
      </c>
      <c r="I30" s="23">
        <f t="shared" si="18"/>
        <v>8702.4886703999982</v>
      </c>
      <c r="J30" s="23">
        <f t="shared" si="18"/>
        <v>10958.011404479998</v>
      </c>
      <c r="K30" s="23">
        <f t="shared" si="18"/>
        <v>13664.638685375998</v>
      </c>
    </row>
    <row r="31" spans="1:23" x14ac:dyDescent="0.25">
      <c r="A31" s="3" t="str">
        <f t="shared" si="15"/>
        <v>Option 2 - subscription now</v>
      </c>
      <c r="B31" s="24">
        <f t="shared" ref="B31" si="19">B17</f>
        <v>1680</v>
      </c>
      <c r="C31" s="24">
        <f t="shared" ref="C31:K31" si="20">+B31+C17</f>
        <v>3360</v>
      </c>
      <c r="D31" s="24">
        <f t="shared" si="20"/>
        <v>5040</v>
      </c>
      <c r="E31" s="24">
        <f t="shared" si="20"/>
        <v>6888</v>
      </c>
      <c r="F31" s="24">
        <f t="shared" si="20"/>
        <v>8920.8000000000011</v>
      </c>
      <c r="G31" s="24">
        <f t="shared" si="20"/>
        <v>11156.880000000001</v>
      </c>
      <c r="H31" s="24">
        <f t="shared" si="20"/>
        <v>13616.568000000003</v>
      </c>
      <c r="I31" s="24">
        <f t="shared" si="20"/>
        <v>16322.224800000004</v>
      </c>
      <c r="J31" s="24">
        <f t="shared" si="20"/>
        <v>19298.447280000004</v>
      </c>
      <c r="K31" s="24">
        <f t="shared" si="20"/>
        <v>22572.292008000004</v>
      </c>
    </row>
    <row r="32" spans="1:23" x14ac:dyDescent="0.25">
      <c r="A32" s="3" t="str">
        <f t="shared" ref="A32:A39" si="21">A18</f>
        <v>Option 3 - subscription in 2017</v>
      </c>
      <c r="B32" s="24">
        <f t="shared" ref="B32" si="22">B18</f>
        <v>672</v>
      </c>
      <c r="C32" s="24">
        <f t="shared" ref="C32:K32" si="23">+B32+C18</f>
        <v>1344</v>
      </c>
      <c r="D32" s="24">
        <f t="shared" si="23"/>
        <v>2016</v>
      </c>
      <c r="E32" s="24">
        <f t="shared" si="23"/>
        <v>3466.3104000000003</v>
      </c>
      <c r="F32" s="24">
        <f t="shared" si="23"/>
        <v>5206.6828800000003</v>
      </c>
      <c r="G32" s="24">
        <f t="shared" si="23"/>
        <v>7295.1298560000005</v>
      </c>
      <c r="H32" s="24">
        <f t="shared" si="23"/>
        <v>9753.8178560000015</v>
      </c>
      <c r="I32" s="24">
        <f t="shared" si="23"/>
        <v>12458.474656000002</v>
      </c>
      <c r="J32" s="24">
        <f t="shared" si="23"/>
        <v>15433.697136000003</v>
      </c>
      <c r="K32" s="24">
        <f t="shared" si="23"/>
        <v>18706.541864000006</v>
      </c>
    </row>
    <row r="33" spans="1:11" x14ac:dyDescent="0.25">
      <c r="A33" s="3" t="str">
        <f t="shared" si="21"/>
        <v>Option 4 - subscription in 2018</v>
      </c>
      <c r="B33" s="23">
        <f t="shared" ref="B33" si="24">B19</f>
        <v>572.25</v>
      </c>
      <c r="C33" s="24">
        <f t="shared" ref="C33:K33" si="25">+B33+C19</f>
        <v>1328.25</v>
      </c>
      <c r="D33" s="24">
        <f t="shared" si="25"/>
        <v>2084.25</v>
      </c>
      <c r="E33" s="24">
        <f t="shared" si="25"/>
        <v>2736.8896800000002</v>
      </c>
      <c r="F33" s="24">
        <f t="shared" si="25"/>
        <v>4477.2621600000002</v>
      </c>
      <c r="G33" s="24">
        <f t="shared" si="25"/>
        <v>6565.7091360000004</v>
      </c>
      <c r="H33" s="24">
        <f t="shared" si="25"/>
        <v>9024.3971360000014</v>
      </c>
      <c r="I33" s="24">
        <f t="shared" si="25"/>
        <v>11729.053936000002</v>
      </c>
      <c r="J33" s="24">
        <f t="shared" si="25"/>
        <v>14704.276416000004</v>
      </c>
      <c r="K33" s="24">
        <f t="shared" si="25"/>
        <v>17977.121144000004</v>
      </c>
    </row>
    <row r="34" spans="1:11" x14ac:dyDescent="0.25">
      <c r="A34" s="3" t="str">
        <f t="shared" si="21"/>
        <v>Option 5 - subscription in 2019</v>
      </c>
      <c r="B34" s="23">
        <f t="shared" ref="B34" si="26">B20</f>
        <v>572.25</v>
      </c>
      <c r="C34" s="23">
        <f t="shared" ref="C34:K34" si="27">+B34+C20</f>
        <v>1201.7249999999999</v>
      </c>
      <c r="D34" s="24">
        <f t="shared" si="27"/>
        <v>2041.7249999999999</v>
      </c>
      <c r="E34" s="24">
        <f t="shared" si="27"/>
        <v>2965.7249999999999</v>
      </c>
      <c r="F34" s="24">
        <f t="shared" si="27"/>
        <v>3982.125</v>
      </c>
      <c r="G34" s="24">
        <f t="shared" si="27"/>
        <v>6070.5719760000002</v>
      </c>
      <c r="H34" s="24">
        <f t="shared" si="27"/>
        <v>8529.2599760000012</v>
      </c>
      <c r="I34" s="24">
        <f t="shared" si="27"/>
        <v>11233.916776000002</v>
      </c>
      <c r="J34" s="24">
        <f t="shared" si="27"/>
        <v>14209.139256000002</v>
      </c>
      <c r="K34" s="24">
        <f t="shared" si="27"/>
        <v>17481.983984000006</v>
      </c>
    </row>
    <row r="35" spans="1:11" x14ac:dyDescent="0.25">
      <c r="A35" s="3" t="str">
        <f t="shared" si="21"/>
        <v>Option 6 - abandon maintenance, subscription in 2020</v>
      </c>
      <c r="B35" s="22">
        <f t="shared" ref="B35" si="28">B21</f>
        <v>0</v>
      </c>
      <c r="C35" s="22">
        <f t="shared" ref="C35:K35" si="29">+B35+C21</f>
        <v>0</v>
      </c>
      <c r="D35" s="22">
        <f t="shared" si="29"/>
        <v>0</v>
      </c>
      <c r="E35" s="24">
        <f t="shared" si="29"/>
        <v>1848.0000000000002</v>
      </c>
      <c r="F35" s="24">
        <f t="shared" si="29"/>
        <v>3880.8000000000006</v>
      </c>
      <c r="G35" s="24">
        <f t="shared" si="29"/>
        <v>6116.880000000001</v>
      </c>
      <c r="H35" s="24">
        <f t="shared" si="29"/>
        <v>8576.5680000000029</v>
      </c>
      <c r="I35" s="24">
        <f t="shared" si="29"/>
        <v>11282.224800000004</v>
      </c>
      <c r="J35" s="24">
        <f t="shared" si="29"/>
        <v>14258.447280000004</v>
      </c>
      <c r="K35" s="24">
        <f t="shared" si="29"/>
        <v>17532.292008000004</v>
      </c>
    </row>
    <row r="36" spans="1:11" x14ac:dyDescent="0.25">
      <c r="A36" s="3" t="str">
        <f t="shared" si="21"/>
        <v>Option 7 - abandon maintenance, subscription in 2022</v>
      </c>
      <c r="B36" s="22">
        <f t="shared" ref="B36" si="30">B22</f>
        <v>0</v>
      </c>
      <c r="C36" s="22">
        <f t="shared" ref="C36:K36" si="31">+B36+C22</f>
        <v>0</v>
      </c>
      <c r="D36" s="22">
        <f t="shared" si="31"/>
        <v>0</v>
      </c>
      <c r="E36" s="22">
        <f t="shared" si="31"/>
        <v>0</v>
      </c>
      <c r="F36" s="22">
        <f t="shared" si="31"/>
        <v>0</v>
      </c>
      <c r="G36" s="24">
        <f t="shared" si="31"/>
        <v>2236.0800000000008</v>
      </c>
      <c r="H36" s="24">
        <f t="shared" si="31"/>
        <v>4695.7680000000018</v>
      </c>
      <c r="I36" s="24">
        <f t="shared" si="31"/>
        <v>7401.4248000000025</v>
      </c>
      <c r="J36" s="24">
        <f t="shared" si="31"/>
        <v>10377.647280000005</v>
      </c>
      <c r="K36" s="24">
        <f t="shared" si="31"/>
        <v>13651.492008000007</v>
      </c>
    </row>
    <row r="37" spans="1:11" x14ac:dyDescent="0.25">
      <c r="A37" s="3" t="str">
        <f t="shared" si="21"/>
        <v>Option 8 - abandon maintenance, subscription in 2022 (3-year 50% discount)</v>
      </c>
      <c r="B37" s="22">
        <f t="shared" ref="B37" si="32">B23</f>
        <v>0</v>
      </c>
      <c r="C37" s="22">
        <f t="shared" ref="C37:K37" si="33">+B37+C23</f>
        <v>0</v>
      </c>
      <c r="D37" s="22">
        <f t="shared" si="33"/>
        <v>0</v>
      </c>
      <c r="E37" s="22">
        <f t="shared" si="33"/>
        <v>0</v>
      </c>
      <c r="F37" s="22">
        <f t="shared" si="33"/>
        <v>0</v>
      </c>
      <c r="G37" s="24">
        <f t="shared" si="33"/>
        <v>1118.0400000000004</v>
      </c>
      <c r="H37" s="24">
        <f t="shared" si="33"/>
        <v>2347.8840000000009</v>
      </c>
      <c r="I37" s="24">
        <f t="shared" si="33"/>
        <v>3700.7124000000013</v>
      </c>
      <c r="J37" s="24">
        <f t="shared" si="33"/>
        <v>6676.9348800000025</v>
      </c>
      <c r="K37" s="24">
        <f t="shared" si="33"/>
        <v>9950.7796080000044</v>
      </c>
    </row>
    <row r="38" spans="1:11" x14ac:dyDescent="0.25">
      <c r="A38" s="3" t="str">
        <f t="shared" si="21"/>
        <v>Option 9 - BricsCAD Pro with maintenance</v>
      </c>
      <c r="B38" s="25">
        <f t="shared" ref="B38" si="34">B24</f>
        <v>880</v>
      </c>
      <c r="C38" s="2">
        <f t="shared" ref="C38:K38" si="35">+B38+C24</f>
        <v>1138.5</v>
      </c>
      <c r="D38" s="2">
        <f t="shared" si="35"/>
        <v>1422.85</v>
      </c>
      <c r="E38" s="2">
        <f t="shared" si="35"/>
        <v>1735.635</v>
      </c>
      <c r="F38" s="2">
        <f t="shared" si="35"/>
        <v>2079.6985</v>
      </c>
      <c r="G38" s="2">
        <f t="shared" si="35"/>
        <v>2458.1683499999999</v>
      </c>
      <c r="H38" s="2">
        <f t="shared" si="35"/>
        <v>2874.485185</v>
      </c>
      <c r="I38" s="2">
        <f t="shared" si="35"/>
        <v>3332.4337035000003</v>
      </c>
      <c r="J38" s="2">
        <f t="shared" si="35"/>
        <v>3836.1770738500004</v>
      </c>
      <c r="K38" s="2">
        <f t="shared" si="35"/>
        <v>4390.2947812350003</v>
      </c>
    </row>
    <row r="39" spans="1:11" x14ac:dyDescent="0.25">
      <c r="A39" s="3" t="str">
        <f t="shared" si="21"/>
        <v>Option 10 - BricsCAD Pro with maintenance in 2020</v>
      </c>
      <c r="B39" s="22">
        <f t="shared" ref="B39" si="36">B25</f>
        <v>0</v>
      </c>
      <c r="C39" s="22">
        <f t="shared" ref="C39:K39" si="37">+B39+C25</f>
        <v>0</v>
      </c>
      <c r="D39" s="22">
        <f t="shared" si="37"/>
        <v>0</v>
      </c>
      <c r="E39" s="25">
        <f t="shared" si="37"/>
        <v>1171.2800000000002</v>
      </c>
      <c r="F39" s="2">
        <f t="shared" si="37"/>
        <v>1515.3435000000002</v>
      </c>
      <c r="G39" s="2">
        <f t="shared" si="37"/>
        <v>1893.8133500000004</v>
      </c>
      <c r="H39" s="2">
        <f t="shared" si="37"/>
        <v>2310.1301850000004</v>
      </c>
      <c r="I39" s="2">
        <f t="shared" si="37"/>
        <v>2768.0787035000008</v>
      </c>
      <c r="J39" s="2">
        <f t="shared" si="37"/>
        <v>3271.8220738500008</v>
      </c>
      <c r="K39" s="2">
        <f t="shared" si="37"/>
        <v>3825.9397812350012</v>
      </c>
    </row>
    <row r="40" spans="1:11" ht="7.5" customHeight="1" x14ac:dyDescent="0.3">
      <c r="A40" s="5"/>
    </row>
    <row r="41" spans="1:11" ht="15.75" thickBot="1" x14ac:dyDescent="0.3">
      <c r="A41" s="11" t="s">
        <v>24</v>
      </c>
    </row>
    <row r="42" spans="1:11" ht="15.75" x14ac:dyDescent="0.25">
      <c r="B42" s="6">
        <f t="shared" ref="B42:K42" si="38">B28</f>
        <v>2017</v>
      </c>
      <c r="C42" s="6">
        <f t="shared" si="38"/>
        <v>2018</v>
      </c>
      <c r="D42" s="6">
        <f t="shared" si="38"/>
        <v>2019</v>
      </c>
      <c r="E42" s="6">
        <f t="shared" si="38"/>
        <v>2020</v>
      </c>
      <c r="F42" s="6">
        <f t="shared" si="38"/>
        <v>2021</v>
      </c>
      <c r="G42" s="6">
        <f t="shared" si="38"/>
        <v>2022</v>
      </c>
      <c r="H42" s="6">
        <f t="shared" si="38"/>
        <v>2023</v>
      </c>
      <c r="I42" s="6">
        <f t="shared" si="38"/>
        <v>2024</v>
      </c>
      <c r="J42" s="6">
        <f t="shared" si="38"/>
        <v>2025</v>
      </c>
      <c r="K42" s="6">
        <f t="shared" si="38"/>
        <v>2026</v>
      </c>
    </row>
    <row r="43" spans="1:11" x14ac:dyDescent="0.25">
      <c r="A43" s="3" t="str">
        <f>A29</f>
        <v>Option 0 - drop maintenance, keep using AutoCAD</v>
      </c>
      <c r="B43" s="22">
        <f>B29</f>
        <v>0</v>
      </c>
      <c r="C43" s="22">
        <f>C29/C$55</f>
        <v>0</v>
      </c>
      <c r="D43" s="22">
        <f>D29/D$55</f>
        <v>0</v>
      </c>
      <c r="E43" s="22">
        <f>E29/E$55</f>
        <v>0</v>
      </c>
      <c r="F43" s="22">
        <f>F29/F$55</f>
        <v>0</v>
      </c>
      <c r="G43" s="22">
        <f>G29/G$55</f>
        <v>0</v>
      </c>
      <c r="H43" s="22">
        <f>H29/H$55</f>
        <v>0</v>
      </c>
      <c r="I43" s="22">
        <f>I29/I$55</f>
        <v>0</v>
      </c>
      <c r="J43" s="22">
        <f>J29/J$55</f>
        <v>0</v>
      </c>
      <c r="K43" s="22">
        <f>K29/K$55</f>
        <v>0</v>
      </c>
    </row>
    <row r="44" spans="1:11" x14ac:dyDescent="0.25">
      <c r="A44" s="3" t="str">
        <f t="shared" ref="A44:B44" si="39">A30</f>
        <v>Option 1 - stay on maintenance</v>
      </c>
      <c r="B44" s="23">
        <f t="shared" si="39"/>
        <v>572.25</v>
      </c>
      <c r="C44" s="23">
        <f>C30/C$55</f>
        <v>600.86249999999995</v>
      </c>
      <c r="D44" s="23">
        <f>D30/D$55</f>
        <v>652.3649999999999</v>
      </c>
      <c r="E44" s="23">
        <f>E30/E$55</f>
        <v>715.88474999999994</v>
      </c>
      <c r="F44" s="23">
        <f>F30/F$55</f>
        <v>790.25435999999991</v>
      </c>
      <c r="G44" s="23">
        <f>G30/G$55</f>
        <v>876.09185999999988</v>
      </c>
      <c r="H44" s="23">
        <f>H30/H$55</f>
        <v>974.69805599999984</v>
      </c>
      <c r="I44" s="23">
        <f>I30/I$55</f>
        <v>1087.8110837999998</v>
      </c>
      <c r="J44" s="23">
        <f>J30/J$55</f>
        <v>1217.5568227199997</v>
      </c>
      <c r="K44" s="23">
        <f>K30/K$55</f>
        <v>1366.4638685375999</v>
      </c>
    </row>
    <row r="45" spans="1:11" x14ac:dyDescent="0.25">
      <c r="A45" s="3" t="str">
        <f t="shared" ref="A45:B45" si="40">A31</f>
        <v>Option 2 - subscription now</v>
      </c>
      <c r="B45" s="24">
        <f t="shared" si="40"/>
        <v>1680</v>
      </c>
      <c r="C45" s="24">
        <f>C31/C$55</f>
        <v>1680</v>
      </c>
      <c r="D45" s="24">
        <f>D31/D$55</f>
        <v>1680</v>
      </c>
      <c r="E45" s="24">
        <f>E31/E$55</f>
        <v>1722</v>
      </c>
      <c r="F45" s="24">
        <f>F31/F$55</f>
        <v>1784.1600000000003</v>
      </c>
      <c r="G45" s="24">
        <f>G31/G$55</f>
        <v>1859.4800000000002</v>
      </c>
      <c r="H45" s="24">
        <f>H31/H$55</f>
        <v>1945.2240000000004</v>
      </c>
      <c r="I45" s="24">
        <f>I31/I$55</f>
        <v>2040.2781000000004</v>
      </c>
      <c r="J45" s="24">
        <f>J31/J$55</f>
        <v>2144.2719200000006</v>
      </c>
      <c r="K45" s="24">
        <f>K31/K$55</f>
        <v>2257.2292008000004</v>
      </c>
    </row>
    <row r="46" spans="1:11" x14ac:dyDescent="0.25">
      <c r="A46" s="3" t="str">
        <f t="shared" ref="A46:B46" si="41">A32</f>
        <v>Option 3 - subscription in 2017</v>
      </c>
      <c r="B46" s="24">
        <f t="shared" si="41"/>
        <v>672</v>
      </c>
      <c r="C46" s="24">
        <f>C32/C$55</f>
        <v>672</v>
      </c>
      <c r="D46" s="24">
        <f>D32/D$55</f>
        <v>672</v>
      </c>
      <c r="E46" s="24">
        <f>E32/E$55</f>
        <v>866.57760000000007</v>
      </c>
      <c r="F46" s="24">
        <f>F32/F$55</f>
        <v>1041.3365760000002</v>
      </c>
      <c r="G46" s="24">
        <f>G32/G$55</f>
        <v>1215.8549760000001</v>
      </c>
      <c r="H46" s="24">
        <f>H32/H$55</f>
        <v>1393.4025508571431</v>
      </c>
      <c r="I46" s="24">
        <f>I32/I$55</f>
        <v>1557.3093320000003</v>
      </c>
      <c r="J46" s="24">
        <f>J32/J$55</f>
        <v>1714.8552373333337</v>
      </c>
      <c r="K46" s="24">
        <f>K32/K$55</f>
        <v>1870.6541864000005</v>
      </c>
    </row>
    <row r="47" spans="1:11" x14ac:dyDescent="0.25">
      <c r="A47" s="3" t="str">
        <f t="shared" ref="A47:B47" si="42">A33</f>
        <v>Option 4 - subscription in 2018</v>
      </c>
      <c r="B47" s="23">
        <f t="shared" si="42"/>
        <v>572.25</v>
      </c>
      <c r="C47" s="24">
        <f>C33/C$55</f>
        <v>664.125</v>
      </c>
      <c r="D47" s="24">
        <f>D33/D$55</f>
        <v>694.75</v>
      </c>
      <c r="E47" s="24">
        <f>E33/E$55</f>
        <v>684.22242000000006</v>
      </c>
      <c r="F47" s="24">
        <f>F33/F$55</f>
        <v>895.45243200000004</v>
      </c>
      <c r="G47" s="24">
        <f>G33/G$55</f>
        <v>1094.284856</v>
      </c>
      <c r="H47" s="24">
        <f>H33/H$55</f>
        <v>1289.199590857143</v>
      </c>
      <c r="I47" s="24">
        <f>I33/I$55</f>
        <v>1466.1317420000003</v>
      </c>
      <c r="J47" s="24">
        <f>J33/J$55</f>
        <v>1633.8084906666672</v>
      </c>
      <c r="K47" s="24">
        <f>K33/K$55</f>
        <v>1797.7121144000005</v>
      </c>
    </row>
    <row r="48" spans="1:11" x14ac:dyDescent="0.25">
      <c r="A48" s="3" t="str">
        <f t="shared" ref="A48:B48" si="43">A34</f>
        <v>Option 5 - subscription in 2019</v>
      </c>
      <c r="B48" s="23">
        <f t="shared" si="43"/>
        <v>572.25</v>
      </c>
      <c r="C48" s="23">
        <f>C34/C$55</f>
        <v>600.86249999999995</v>
      </c>
      <c r="D48" s="24">
        <f>D34/D$55</f>
        <v>680.57499999999993</v>
      </c>
      <c r="E48" s="24">
        <f>E34/E$55</f>
        <v>741.43124999999998</v>
      </c>
      <c r="F48" s="24">
        <f>F34/F$55</f>
        <v>796.42499999999995</v>
      </c>
      <c r="G48" s="24">
        <f>G34/G$55</f>
        <v>1011.7619960000001</v>
      </c>
      <c r="H48" s="24">
        <f>H34/H$55</f>
        <v>1218.465710857143</v>
      </c>
      <c r="I48" s="24">
        <f>I34/I$55</f>
        <v>1404.2395970000002</v>
      </c>
      <c r="J48" s="24">
        <f>J34/J$55</f>
        <v>1578.7932506666668</v>
      </c>
      <c r="K48" s="24">
        <f>K34/K$55</f>
        <v>1748.1983984000005</v>
      </c>
    </row>
    <row r="49" spans="1:11" x14ac:dyDescent="0.25">
      <c r="A49" s="3" t="str">
        <f t="shared" ref="A49:B49" si="44">A35</f>
        <v>Option 6 - abandon maintenance, subscription in 2020</v>
      </c>
      <c r="B49" s="22">
        <f t="shared" si="44"/>
        <v>0</v>
      </c>
      <c r="C49" s="22">
        <f>C35/C$55</f>
        <v>0</v>
      </c>
      <c r="D49" s="22">
        <f>D35/D$55</f>
        <v>0</v>
      </c>
      <c r="E49" s="24">
        <f>E35/E$55</f>
        <v>462.00000000000006</v>
      </c>
      <c r="F49" s="24">
        <f>F35/F$55</f>
        <v>776.16000000000008</v>
      </c>
      <c r="G49" s="24">
        <f>G35/G$55</f>
        <v>1019.4800000000001</v>
      </c>
      <c r="H49" s="24">
        <f>H35/H$55</f>
        <v>1225.2240000000004</v>
      </c>
      <c r="I49" s="24">
        <f>I35/I$55</f>
        <v>1410.2781000000004</v>
      </c>
      <c r="J49" s="24">
        <f>J35/J$55</f>
        <v>1584.2719200000004</v>
      </c>
      <c r="K49" s="24">
        <f>K35/K$55</f>
        <v>1753.2292008000004</v>
      </c>
    </row>
    <row r="50" spans="1:11" x14ac:dyDescent="0.25">
      <c r="A50" s="3" t="str">
        <f t="shared" ref="A50:B50" si="45">A36</f>
        <v>Option 7 - abandon maintenance, subscription in 2022</v>
      </c>
      <c r="B50" s="22">
        <f t="shared" si="45"/>
        <v>0</v>
      </c>
      <c r="C50" s="22">
        <f>C36/C$55</f>
        <v>0</v>
      </c>
      <c r="D50" s="22">
        <f>D36/D$55</f>
        <v>0</v>
      </c>
      <c r="E50" s="22">
        <f>E36/E$55</f>
        <v>0</v>
      </c>
      <c r="F50" s="22">
        <f>F36/F$55</f>
        <v>0</v>
      </c>
      <c r="G50" s="24">
        <f>G36/G$55</f>
        <v>372.68000000000012</v>
      </c>
      <c r="H50" s="24">
        <f>H36/H$55</f>
        <v>670.8240000000003</v>
      </c>
      <c r="I50" s="24">
        <f>I36/I$55</f>
        <v>925.17810000000031</v>
      </c>
      <c r="J50" s="24">
        <f>J36/J$55</f>
        <v>1153.0719200000005</v>
      </c>
      <c r="K50" s="24">
        <f>K36/K$55</f>
        <v>1365.1492008000007</v>
      </c>
    </row>
    <row r="51" spans="1:11" x14ac:dyDescent="0.25">
      <c r="A51" s="3" t="str">
        <f t="shared" ref="A51:B51" si="46">A37</f>
        <v>Option 8 - abandon maintenance, subscription in 2022 (3-year 50% discount)</v>
      </c>
      <c r="B51" s="22">
        <f t="shared" si="46"/>
        <v>0</v>
      </c>
      <c r="C51" s="22">
        <f>C37/C$55</f>
        <v>0</v>
      </c>
      <c r="D51" s="22">
        <f>D37/D$55</f>
        <v>0</v>
      </c>
      <c r="E51" s="22">
        <f>E37/E$55</f>
        <v>0</v>
      </c>
      <c r="F51" s="22">
        <f>F37/F$55</f>
        <v>0</v>
      </c>
      <c r="G51" s="24">
        <f>G37/G$55</f>
        <v>186.34000000000006</v>
      </c>
      <c r="H51" s="24">
        <f>H37/H$55</f>
        <v>335.41200000000015</v>
      </c>
      <c r="I51" s="24">
        <f>I37/I$55</f>
        <v>462.58905000000016</v>
      </c>
      <c r="J51" s="24">
        <f>J37/J$55</f>
        <v>741.88165333333359</v>
      </c>
      <c r="K51" s="24">
        <f>K37/K$55</f>
        <v>995.07796080000048</v>
      </c>
    </row>
    <row r="52" spans="1:11" x14ac:dyDescent="0.25">
      <c r="A52" s="3" t="str">
        <f t="shared" ref="A52:B52" si="47">A38</f>
        <v>Option 9 - BricsCAD Pro with maintenance</v>
      </c>
      <c r="B52" s="25">
        <f t="shared" si="47"/>
        <v>880</v>
      </c>
      <c r="C52" s="2">
        <f>C38/C$55</f>
        <v>569.25</v>
      </c>
      <c r="D52" s="2">
        <f>D38/D$55</f>
        <v>474.2833333333333</v>
      </c>
      <c r="E52" s="2">
        <f>E38/E$55</f>
        <v>433.90875</v>
      </c>
      <c r="F52" s="2">
        <f>F38/F$55</f>
        <v>415.93970000000002</v>
      </c>
      <c r="G52" s="2">
        <f>G38/G$55</f>
        <v>409.69472500000001</v>
      </c>
      <c r="H52" s="2">
        <f>H38/H$55</f>
        <v>410.6407407142857</v>
      </c>
      <c r="I52" s="2">
        <f>I38/I$55</f>
        <v>416.55421293750004</v>
      </c>
      <c r="J52" s="2">
        <f>J38/J$55</f>
        <v>426.24189709444448</v>
      </c>
      <c r="K52" s="2">
        <f>K38/K$55</f>
        <v>439.02947812350004</v>
      </c>
    </row>
    <row r="53" spans="1:11" x14ac:dyDescent="0.25">
      <c r="A53" s="3" t="str">
        <f t="shared" ref="A53:B53" si="48">A39</f>
        <v>Option 10 - BricsCAD Pro with maintenance in 2020</v>
      </c>
      <c r="B53" s="22">
        <f t="shared" si="48"/>
        <v>0</v>
      </c>
      <c r="C53" s="22">
        <f>C39/C$55</f>
        <v>0</v>
      </c>
      <c r="D53" s="22">
        <f>D39/D$55</f>
        <v>0</v>
      </c>
      <c r="E53" s="25">
        <f>E39/E$55</f>
        <v>292.82000000000005</v>
      </c>
      <c r="F53" s="2">
        <f>F39/F$55</f>
        <v>303.06870000000004</v>
      </c>
      <c r="G53" s="2">
        <f>G39/G$55</f>
        <v>315.63555833333339</v>
      </c>
      <c r="H53" s="2">
        <f>H39/H$55</f>
        <v>330.01859785714294</v>
      </c>
      <c r="I53" s="2">
        <f>I39/I$55</f>
        <v>346.00983793750009</v>
      </c>
      <c r="J53" s="2">
        <f>J39/J$55</f>
        <v>363.53578598333343</v>
      </c>
      <c r="K53" s="2">
        <f>K39/K$55</f>
        <v>382.59397812350011</v>
      </c>
    </row>
    <row r="54" spans="1:11" ht="7.5" customHeight="1" x14ac:dyDescent="0.3">
      <c r="A54" s="5"/>
    </row>
    <row r="55" spans="1:11" x14ac:dyDescent="0.25">
      <c r="A55" s="3" t="s">
        <v>23</v>
      </c>
      <c r="B55" s="27">
        <v>1</v>
      </c>
      <c r="C55" s="27">
        <f>+B55+1</f>
        <v>2</v>
      </c>
      <c r="D55" s="27">
        <f t="shared" ref="D55:K55" si="49">+C55+1</f>
        <v>3</v>
      </c>
      <c r="E55" s="27">
        <f t="shared" si="49"/>
        <v>4</v>
      </c>
      <c r="F55" s="27">
        <f t="shared" si="49"/>
        <v>5</v>
      </c>
      <c r="G55" s="27">
        <f t="shared" si="49"/>
        <v>6</v>
      </c>
      <c r="H55" s="27">
        <f t="shared" si="49"/>
        <v>7</v>
      </c>
      <c r="I55" s="27">
        <f t="shared" si="49"/>
        <v>8</v>
      </c>
      <c r="J55" s="27">
        <f t="shared" si="49"/>
        <v>9</v>
      </c>
      <c r="K55" s="27">
        <f t="shared" si="49"/>
        <v>10</v>
      </c>
    </row>
  </sheetData>
  <mergeCells count="11">
    <mergeCell ref="E9:K9"/>
    <mergeCell ref="E4:K4"/>
    <mergeCell ref="A3:B3"/>
    <mergeCell ref="D3:K3"/>
    <mergeCell ref="E5:K5"/>
    <mergeCell ref="E6:K6"/>
    <mergeCell ref="E7:K7"/>
    <mergeCell ref="E8:K8"/>
    <mergeCell ref="M13:O13"/>
    <mergeCell ref="Q13:S13"/>
    <mergeCell ref="U13:W13"/>
  </mergeCells>
  <hyperlinks>
    <hyperlink ref="H1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6"/>
  <sheetViews>
    <sheetView workbookViewId="0"/>
  </sheetViews>
  <sheetFormatPr defaultRowHeight="15" x14ac:dyDescent="0.2"/>
  <cols>
    <col min="1" max="1" width="20.7109375" style="1" customWidth="1"/>
    <col min="2" max="16384" width="9.140625" style="1"/>
  </cols>
  <sheetData>
    <row r="2" spans="1:1" ht="16.5" thickBot="1" x14ac:dyDescent="0.3">
      <c r="A2" s="11" t="str">
        <f>Data!A13</f>
        <v>Annual Costs</v>
      </c>
    </row>
    <row r="34" spans="1:1" ht="16.5" thickBot="1" x14ac:dyDescent="0.3">
      <c r="A34" s="11" t="str">
        <f>Data!A27</f>
        <v>Cumulative Costs</v>
      </c>
    </row>
    <row r="66" spans="1:1" ht="16.5" thickBot="1" x14ac:dyDescent="0.3">
      <c r="A66" s="11" t="str">
        <f>Data!$A$41</f>
        <v>Average Annual Costs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Graphs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2013-09-09T23:47:14Z</dcterms:created>
  <dcterms:modified xsi:type="dcterms:W3CDTF">2017-03-10T08:20:51Z</dcterms:modified>
</cp:coreProperties>
</file>